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2.xml" ContentType="application/vnd.ms-excel.controlproperties+xml"/>
  <Override PartName="/xl/drawings/drawing6.xml" ContentType="application/vnd.openxmlformats-officedocument.drawing+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saveExternalLinkValues="0" codeName="ThisWorkbook"/>
  <mc:AlternateContent xmlns:mc="http://schemas.openxmlformats.org/markup-compatibility/2006">
    <mc:Choice Requires="x15">
      <x15ac:absPath xmlns:x15ac="http://schemas.microsoft.com/office/spreadsheetml/2010/11/ac" url="https://samifilminst-my.sharepoint.com/personal/jenna_isfi_no/Documents/Kalkyleskjema/"/>
    </mc:Choice>
  </mc:AlternateContent>
  <xr:revisionPtr revIDLastSave="1" documentId="8_{C3297231-A171-EE4B-BC58-B7D31430D662}" xr6:coauthVersionLast="47" xr6:coauthVersionMax="47" xr10:uidLastSave="{7CE5492B-D1DC-854F-A608-7312B0570EBF}"/>
  <bookViews>
    <workbookView xWindow="19920" yWindow="5040" windowWidth="34460" windowHeight="21960" tabRatio="999" xr2:uid="{00000000-000D-0000-FFFF-FFFF00000000}"/>
  </bookViews>
  <sheets>
    <sheet name="READ THIS!" sheetId="1" r:id="rId1"/>
    <sheet name="ABOUT OVERTIME" sheetId="16" r:id="rId2"/>
    <sheet name="FRONT PAGE" sheetId="2" r:id="rId3"/>
    <sheet name="ASSUMPTIONS" sheetId="3" r:id="rId4"/>
    <sheet name="SUMMARY" sheetId="4" r:id="rId5"/>
    <sheet name="CALCULATION" sheetId="6" r:id="rId6"/>
    <sheet name="SPECIFICATIONS" sheetId="22" r:id="rId7"/>
    <sheet name="SUMMARY OF ESTIMATES" sheetId="36" r:id="rId8"/>
    <sheet name="ESTIMATE" sheetId="28" r:id="rId9"/>
    <sheet name="ESTIMATE SPEC." sheetId="30" r:id="rId10"/>
    <sheet name="REPORT" sheetId="25" r:id="rId11"/>
    <sheet name="REC. COSTS" sheetId="24" r:id="rId12"/>
    <sheet name="LISTE" sheetId="5" state="hidden" r:id="rId13"/>
  </sheets>
  <definedNames>
    <definedName name="_xlnm._FilterDatabase" localSheetId="5" hidden="1">CALCULATION!$A$4:$O$943</definedName>
    <definedName name="_xlnm._FilterDatabase" localSheetId="8" hidden="1">ESTIMATE!$A$4:$Q$950</definedName>
    <definedName name="_xlnm._FilterDatabase" localSheetId="9" hidden="1">'ESTIMATE SPEC.'!$A$2:$L$148</definedName>
    <definedName name="_xlnm._FilterDatabase" localSheetId="6" hidden="1">SPECIFICATIONS!$A$2:$L$148</definedName>
    <definedName name="Administrasjon" localSheetId="8">ESTIMATE!$A$873</definedName>
    <definedName name="Administrasjon">CALCULATION!$A$873</definedName>
    <definedName name="Bokf10">'REC. COSTS'!$C$33</definedName>
    <definedName name="Bokf11">'REC. COSTS'!$C$100</definedName>
    <definedName name="Bokf21">'REC. COSTS'!$C$151</definedName>
    <definedName name="Bokf31">'REC. COSTS'!$C$236</definedName>
    <definedName name="Bokf32">'REC. COSTS'!$C$262</definedName>
    <definedName name="Bokf33">'REC. COSTS'!$C$333</definedName>
    <definedName name="Bokf34">'REC. COSTS'!$C$372</definedName>
    <definedName name="Bokf35">'REC. COSTS'!$C$402</definedName>
    <definedName name="Bokf36">'REC. COSTS'!$C$435</definedName>
    <definedName name="Bokf37">'REC. COSTS'!$C$469</definedName>
    <definedName name="Bokf38">'REC. COSTS'!$C$511</definedName>
    <definedName name="Bokf39">'REC. COSTS'!$C$538</definedName>
    <definedName name="Bokf40">'REC. COSTS'!$C$559</definedName>
    <definedName name="Bokf41">'REC. COSTS'!$C$583</definedName>
    <definedName name="Bokf42">'REC. COSTS'!$C$641</definedName>
    <definedName name="Bokf44">'REC. COSTS'!$C$665</definedName>
    <definedName name="Bokf51">'REC. COSTS'!$C$708</definedName>
    <definedName name="Bokf52">'REC. COSTS'!$C$733</definedName>
    <definedName name="Bokf53">'REC. COSTS'!$C$772</definedName>
    <definedName name="Bokf54">'REC. COSTS'!$C$796</definedName>
    <definedName name="Bokf55">'REC. COSTS'!$C$825</definedName>
    <definedName name="Bokf56">'REC. COSTS'!$C$871</definedName>
    <definedName name="Bokf61">'REC. COSTS'!$C$930</definedName>
    <definedName name="Bokf62">'REC. COSTS'!$C$934</definedName>
    <definedName name="DEK">ASSUMPTIONS!$C$47</definedName>
    <definedName name="Dekor" localSheetId="8">ESTIMATE!$A$264</definedName>
    <definedName name="Dekor">CALCULATION!$A$264</definedName>
    <definedName name="Digitale_effekter" localSheetId="8">ESTIMATE!$A$798</definedName>
    <definedName name="Digitale_effekter">CALCULATION!$A$798</definedName>
    <definedName name="EURO">ASSUMPTIONS!$C$50</definedName>
    <definedName name="FMVA">CALCULATION!$K:$K</definedName>
    <definedName name="FMVAE">ESTIMATE!$K:$K</definedName>
    <definedName name="FOR" localSheetId="8">Forside</definedName>
    <definedName name="FOR" localSheetId="9">Forside</definedName>
    <definedName name="FOR" localSheetId="11">Forside</definedName>
    <definedName name="FOR" localSheetId="7">Forside</definedName>
    <definedName name="FOR">Forside</definedName>
    <definedName name="Forarbeid" localSheetId="8">ESTIMATE!$A$102</definedName>
    <definedName name="Forarbeid">CALCULATION!$A$102</definedName>
    <definedName name="Foto" localSheetId="8">ESTIMATE!$A$471</definedName>
    <definedName name="Foto">CALCULATION!$A$471</definedName>
    <definedName name="GBP">ASSUMPTIONS!$C$49</definedName>
    <definedName name="Grip" localSheetId="8">ESTIMATE!$A$540</definedName>
    <definedName name="Grip">CALCULATION!$A$540</definedName>
    <definedName name="Klipp" localSheetId="8">ESTIMATE!$A$710</definedName>
    <definedName name="Klipp">CALCULATION!$A$710</definedName>
    <definedName name="Kopi">ASSUMPTIONS!$E$24</definedName>
    <definedName name="Kostyme" localSheetId="8">ESTIMATE!$A$404</definedName>
    <definedName name="Kostyme">CALCULATION!$A$404</definedName>
    <definedName name="Laboratorium" localSheetId="8">ESTIMATE!$A$827</definedName>
    <definedName name="Laboratorium">CALCULATION!$A$827</definedName>
    <definedName name="LavMVAsats">ASSUMPTIONS!$E$42</definedName>
    <definedName name="Lengde">ASSUMPTIONS!$E$25</definedName>
    <definedName name="likvid">LISTE!$C$40</definedName>
    <definedName name="Loc">ASSUMPTIONS!$E$18</definedName>
    <definedName name="Lydetterarbeid" localSheetId="8">ESTIMATE!$A$735</definedName>
    <definedName name="Lydetterarbeid">CALCULATION!$A$735</definedName>
    <definedName name="Lys" localSheetId="8">ESTIMATE!$A$513</definedName>
    <definedName name="Lys">CALCULATION!$A$513</definedName>
    <definedName name="Manuskriptutvikling" localSheetId="8">ESTIMATE!$A$7</definedName>
    <definedName name="Manuskriptutvikling">CALCULATION!$A$7</definedName>
    <definedName name="Me" localSheetId="8">ESTIMATE!$D:$D</definedName>
    <definedName name="Me" localSheetId="11">CALCULATION!$D:$D</definedName>
    <definedName name="Me">CALCULATION!$D:$D</definedName>
    <definedName name="Musikk" localSheetId="8">ESTIMATE!$A$774</definedName>
    <definedName name="Musikk">CALCULATION!$A$774</definedName>
    <definedName name="mva">ASSUMPTIONS!$N$2</definedName>
    <definedName name="Mva_10" localSheetId="5">CALCULATION!$L$33</definedName>
    <definedName name="Mva_10" localSheetId="8">ESTIMATE!$L$33</definedName>
    <definedName name="Mva_10">CALCULATION!$L$33</definedName>
    <definedName name="Mva_11" localSheetId="5">CALCULATION!$L$100</definedName>
    <definedName name="Mva_11" localSheetId="8">ESTIMATE!$L$100</definedName>
    <definedName name="Mva_11">CALCULATION!$L$100</definedName>
    <definedName name="Mva_21" localSheetId="5">CALCULATION!$L$151</definedName>
    <definedName name="Mva_21" localSheetId="8">ESTIMATE!$L$151</definedName>
    <definedName name="Mva_21">CALCULATION!$L$151</definedName>
    <definedName name="Mva_31" localSheetId="5">CALCULATION!$L$236</definedName>
    <definedName name="Mva_31" localSheetId="8">ESTIMATE!$L$236</definedName>
    <definedName name="Mva_31">CALCULATION!$L$236</definedName>
    <definedName name="Mva_32" localSheetId="5">CALCULATION!$L$262</definedName>
    <definedName name="Mva_32" localSheetId="8">ESTIMATE!$L$262</definedName>
    <definedName name="Mva_32">CALCULATION!$L$262</definedName>
    <definedName name="Mva_33" localSheetId="5">CALCULATION!$L$333</definedName>
    <definedName name="Mva_33" localSheetId="8">ESTIMATE!$L$333</definedName>
    <definedName name="Mva_33">CALCULATION!$L$333</definedName>
    <definedName name="Mva_34" localSheetId="5">CALCULATION!$L$372</definedName>
    <definedName name="Mva_34" localSheetId="8">ESTIMATE!$L$372</definedName>
    <definedName name="Mva_34">CALCULATION!$L$372</definedName>
    <definedName name="Mva_35" localSheetId="5">CALCULATION!$L$402</definedName>
    <definedName name="Mva_35" localSheetId="8">ESTIMATE!$L$402</definedName>
    <definedName name="Mva_35">CALCULATION!$L$402</definedName>
    <definedName name="Mva_36" localSheetId="5">CALCULATION!$L$435</definedName>
    <definedName name="Mva_36" localSheetId="8">ESTIMATE!$L$435</definedName>
    <definedName name="Mva_36">CALCULATION!$L$435</definedName>
    <definedName name="Mva_37" localSheetId="5">CALCULATION!$L$469</definedName>
    <definedName name="Mva_37" localSheetId="8">ESTIMATE!$L$469</definedName>
    <definedName name="Mva_37">CALCULATION!$L$469</definedName>
    <definedName name="Mva_38" localSheetId="5">CALCULATION!$L$511</definedName>
    <definedName name="Mva_38" localSheetId="8">ESTIMATE!$L$511</definedName>
    <definedName name="Mva_38">CALCULATION!$L$511</definedName>
    <definedName name="Mva_39" localSheetId="5">CALCULATION!$L$538</definedName>
    <definedName name="Mva_39" localSheetId="8">ESTIMATE!$L$538</definedName>
    <definedName name="Mva_39">CALCULATION!$L$538</definedName>
    <definedName name="Mva_40" localSheetId="5">CALCULATION!$L$559</definedName>
    <definedName name="Mva_40" localSheetId="8">ESTIMATE!$L$559</definedName>
    <definedName name="Mva_40">CALCULATION!$L$559</definedName>
    <definedName name="Mva_41" localSheetId="5">CALCULATION!$L$583</definedName>
    <definedName name="Mva_41" localSheetId="8">ESTIMATE!$L$583</definedName>
    <definedName name="Mva_41">CALCULATION!$L$583</definedName>
    <definedName name="Mva_42" localSheetId="5">CALCULATION!$L$641</definedName>
    <definedName name="Mva_42" localSheetId="8">ESTIMATE!$L$641</definedName>
    <definedName name="Mva_42">CALCULATION!$L$641</definedName>
    <definedName name="Mva_44" localSheetId="5">CALCULATION!$L$665</definedName>
    <definedName name="Mva_44" localSheetId="8">ESTIMATE!$L$665</definedName>
    <definedName name="Mva_44">CALCULATION!$L$665</definedName>
    <definedName name="Mva_51" localSheetId="5">CALCULATION!$L$708</definedName>
    <definedName name="Mva_51" localSheetId="8">ESTIMATE!$L$708</definedName>
    <definedName name="Mva_51">CALCULATION!$L$708</definedName>
    <definedName name="Mva_52" localSheetId="5">CALCULATION!$L$733</definedName>
    <definedName name="Mva_52" localSheetId="8">ESTIMATE!$L$733</definedName>
    <definedName name="Mva_52">CALCULATION!$L$733</definedName>
    <definedName name="Mva_53" localSheetId="5">CALCULATION!$L$772</definedName>
    <definedName name="Mva_53" localSheetId="8">ESTIMATE!$L$772</definedName>
    <definedName name="Mva_53">CALCULATION!$L$772</definedName>
    <definedName name="Mva_54" localSheetId="5">CALCULATION!$L$796</definedName>
    <definedName name="Mva_54" localSheetId="8">ESTIMATE!$L$796</definedName>
    <definedName name="Mva_54">CALCULATION!$L$796</definedName>
    <definedName name="Mva_55" localSheetId="5">CALCULATION!$L$825</definedName>
    <definedName name="Mva_55" localSheetId="8">ESTIMATE!$L$825</definedName>
    <definedName name="Mva_55">CALCULATION!$L$825</definedName>
    <definedName name="Mva_56" localSheetId="5">CALCULATION!$L$871</definedName>
    <definedName name="Mva_56" localSheetId="8">ESTIMATE!$L$871</definedName>
    <definedName name="Mva_56">CALCULATION!$L$871</definedName>
    <definedName name="Mva_61" localSheetId="5">CALCULATION!$L$930</definedName>
    <definedName name="Mva_61" localSheetId="8">ESTIMATE!$L$930</definedName>
    <definedName name="Mva_61">CALCULATION!$L$930</definedName>
    <definedName name="mvalav">ASSUMPTIONS!$N$3</definedName>
    <definedName name="MVAsats">ASSUMPTIONS!$E$41</definedName>
    <definedName name="nofor">LISTE!$C$35</definedName>
    <definedName name="nokalk">LISTE!$C$34</definedName>
    <definedName name="nopre">LISTE!$C$36</definedName>
    <definedName name="nosam">LISTE!$C$37</definedName>
    <definedName name="OMR_1" localSheetId="5">CALCULATION!$C$8:$F$649</definedName>
    <definedName name="OMR_1">ESTIMATE!$C$8:$F$649</definedName>
    <definedName name="OMR_10" localSheetId="5">CALCULATION!$K$8:$K$929</definedName>
    <definedName name="OMR_10">ESTIMATE!$K$8:$K$929</definedName>
    <definedName name="OMR_2" localSheetId="5">CALCULATION!$D$650:$F$653</definedName>
    <definedName name="OMR_2">ESTIMATE!$D$650:$F$653</definedName>
    <definedName name="OMR_3" localSheetId="5">CALCULATION!$C$654:$F$660</definedName>
    <definedName name="OMR_3">ESTIMATE!$C$654:$F$660</definedName>
    <definedName name="OMR_4" localSheetId="5">CALCULATION!$D$661:$F$661</definedName>
    <definedName name="OMR_4">ESTIMATE!$D$661:$F$661</definedName>
    <definedName name="OMR_5" localSheetId="5">CALCULATION!$C$662:$F$662</definedName>
    <definedName name="OMR_5">ESTIMATE!$C$662:$F$662</definedName>
    <definedName name="OMR_6" localSheetId="5">CALCULATION!$D$663:$F$663</definedName>
    <definedName name="OMR_6">ESTIMATE!$D$663:$F$663</definedName>
    <definedName name="OMR_7" localSheetId="5">CALCULATION!$C$664:$F$934</definedName>
    <definedName name="OMR_7">ESTIMATE!$C$664:$F$929</definedName>
    <definedName name="OMR_8" localSheetId="5">CALCULATION!$G$8:$G$934</definedName>
    <definedName name="OMR_8">ESTIMATE!$N$8:$N$934</definedName>
    <definedName name="OMR_9">ESTIMATE!$A$7:$Q$942</definedName>
    <definedName name="Opptak">ASSUMPTIONS!$E$21</definedName>
    <definedName name="Opptakslyd" localSheetId="8">ESTIMATE!$A$561</definedName>
    <definedName name="Opptakslyd">CALCULATION!$A$561</definedName>
    <definedName name="PRE" localSheetId="8">Premisser</definedName>
    <definedName name="PRE" localSheetId="9">Premisser</definedName>
    <definedName name="PRE" localSheetId="11">Premisser</definedName>
    <definedName name="PRE" localSheetId="7">Premisser</definedName>
    <definedName name="PRE">Premisser</definedName>
    <definedName name="Produksjon" localSheetId="8">ESTIMATE!$A$153</definedName>
    <definedName name="Produksjon">CALCULATION!$A$153</definedName>
    <definedName name="Produksjonetterarbeid" localSheetId="8">ESTIMATE!$A$667</definedName>
    <definedName name="Produksjonetterarbeid">CALCULATION!$A$667</definedName>
    <definedName name="Prosent" localSheetId="8">ESTIMATE!$H:$H</definedName>
    <definedName name="Prosent">CALCULATION!$H:$H</definedName>
    <definedName name="Prosjektutvikling" localSheetId="8">ESTIMATE!$A$35</definedName>
    <definedName name="Prosjektutvikling">CALCULATION!$A$35</definedName>
    <definedName name="rapp">LISTE!$C$41</definedName>
    <definedName name="Regi" localSheetId="8">ESTIMATE!$A$238</definedName>
    <definedName name="Regi">CALCULATION!$A$238</definedName>
    <definedName name="Reise">ASSUMPTIONS!$E$20</definedName>
    <definedName name="Reiser_transport" localSheetId="8">ESTIMATE!$A$643</definedName>
    <definedName name="Reiser_transport">CALCULATION!$A$643</definedName>
    <definedName name="Rekvisitt">REPORT!$D$15</definedName>
    <definedName name="Rekvisitter" localSheetId="8">ESTIMATE!$A$335</definedName>
    <definedName name="Rekvisitter">CALCULATION!$A$335</definedName>
    <definedName name="Råfilm">ASSUMPTIONS!$E$23</definedName>
    <definedName name="Sa" localSheetId="8">ESTIMATE!$F:$F</definedName>
    <definedName name="Sa" localSheetId="11">CALCULATION!$F:$F</definedName>
    <definedName name="Sa">CALCULATION!$F:$F</definedName>
    <definedName name="SAM" localSheetId="8">SAMMENDRAG</definedName>
    <definedName name="SAM" localSheetId="9">SAMMENDRAG</definedName>
    <definedName name="SAM" localSheetId="11">SAMMENDRAG</definedName>
    <definedName name="SAM" localSheetId="7">SAMMENDRAG</definedName>
    <definedName name="SAM">SAMMENDRAG</definedName>
    <definedName name="SEK">ASSUMPTIONS!$C$46</definedName>
    <definedName name="Siste_celle" localSheetId="8">ESTIMATE!$L$942</definedName>
    <definedName name="Siste_celle">CALCULATION!$L$942</definedName>
    <definedName name="skkalk">LISTE!$C$38</definedName>
    <definedName name="sksam">LISTE!$C$39</definedName>
    <definedName name="Skuespillere" localSheetId="8">ESTIMATE!$A$585</definedName>
    <definedName name="Skuespillere">CALCULATION!$A$585</definedName>
    <definedName name="Sminke" localSheetId="8">ESTIMATE!$A$437</definedName>
    <definedName name="Sminke">CALCULATION!$A$437</definedName>
    <definedName name="Sos">ASSUMPTIONS!$E$43</definedName>
    <definedName name="Specialeffects" localSheetId="8">ESTIMATE!$A$374</definedName>
    <definedName name="Specialeffects">CALCULATION!$A$374</definedName>
    <definedName name="Start" localSheetId="8">ESTIMATE!$A$6</definedName>
    <definedName name="Start">CALCULATION!$A$6</definedName>
    <definedName name="Sum" localSheetId="8">ESTIMATE!$G:$G</definedName>
    <definedName name="Sum">CALCULATION!$G:$G</definedName>
    <definedName name="Sum_10">CALCULATION!$G$33</definedName>
    <definedName name="Sum_11">CALCULATION!$G$100</definedName>
    <definedName name="Sum_21">CALCULATION!$G$151</definedName>
    <definedName name="Sum_31">CALCULATION!$G$236</definedName>
    <definedName name="Sum_32">CALCULATION!$G$262</definedName>
    <definedName name="Sum_33">CALCULATION!$G$333</definedName>
    <definedName name="Sum_34">CALCULATION!$G$372</definedName>
    <definedName name="Sum_35">CALCULATION!$G$402</definedName>
    <definedName name="Sum_36">CALCULATION!$G$435</definedName>
    <definedName name="Sum_37">CALCULATION!$G$469</definedName>
    <definedName name="Sum_38">CALCULATION!$G$511</definedName>
    <definedName name="Sum_39">CALCULATION!$G$538</definedName>
    <definedName name="Sum_40">CALCULATION!$G$559</definedName>
    <definedName name="Sum_41">CALCULATION!$G$583</definedName>
    <definedName name="Sum_42">CALCULATION!$G$641</definedName>
    <definedName name="Sum_44">CALCULATION!$G$665</definedName>
    <definedName name="Sum_51">CALCULATION!$G$708</definedName>
    <definedName name="Sum_52">CALCULATION!$G$733</definedName>
    <definedName name="Sum_53">CALCULATION!$G$772</definedName>
    <definedName name="Sum_54">CALCULATION!$G$796</definedName>
    <definedName name="Sum_55">CALCULATION!$G$825</definedName>
    <definedName name="Sum_56">CALCULATION!$G$871</definedName>
    <definedName name="Sum_61">CALCULATION!$G$930</definedName>
    <definedName name="Sum_62">CALCULATION!$G$934</definedName>
    <definedName name="SumSK10">ESTIMATE!$G$33</definedName>
    <definedName name="SumSK11">ESTIMATE!$G$100</definedName>
    <definedName name="SumSK21">ESTIMATE!$G$151</definedName>
    <definedName name="SumSK31">ESTIMATE!$G$236</definedName>
    <definedName name="SumSK32">ESTIMATE!$G$262</definedName>
    <definedName name="SumSK33">ESTIMATE!$G$333</definedName>
    <definedName name="SumSK34">ESTIMATE!$G$372</definedName>
    <definedName name="SumSK35">ESTIMATE!$G$402</definedName>
    <definedName name="SumSK36">ESTIMATE!$G$435</definedName>
    <definedName name="SumSK37">ESTIMATE!$G$469</definedName>
    <definedName name="SumSK38">ESTIMATE!$G$511</definedName>
    <definedName name="SumSK39">ESTIMATE!$G$538</definedName>
    <definedName name="SumSK40">ESTIMATE!$G$559</definedName>
    <definedName name="SumSK41">ESTIMATE!$G$583</definedName>
    <definedName name="SumSK42">ESTIMATE!$G$641</definedName>
    <definedName name="SumSK44">ESTIMATE!$G$665</definedName>
    <definedName name="SumSK51">ESTIMATE!$G$708</definedName>
    <definedName name="SumSK52">ESTIMATE!$G$733</definedName>
    <definedName name="SumSK53">ESTIMATE!$G$772</definedName>
    <definedName name="SumSK54">ESTIMATE!$G$796</definedName>
    <definedName name="SumSK55">ESTIMATE!$G$825</definedName>
    <definedName name="SumSK56">ESTIMATE!$G$871</definedName>
    <definedName name="SumSK61">ESTIMATE!$G$930</definedName>
    <definedName name="SumSK62">ESTIMATE!$G$934</definedName>
    <definedName name="TOTAL">SUMMARY!$F$38</definedName>
    <definedName name="TOTALEST">'SUMMARY OF ESTIMATES'!$F$38</definedName>
    <definedName name="Uforutsette" localSheetId="8">ESTIMATE!$A$932</definedName>
    <definedName name="Uforutsette">CALCULATION!$A$932</definedName>
    <definedName name="Uker">ASSUMPTIONS!$G$21</definedName>
    <definedName name="USD">ASSUMPTIONS!$C$48</definedName>
    <definedName name="Ut_10" localSheetId="8">ESTIMATE!$A$7:$L$34</definedName>
    <definedName name="Ut_10">CALCULATION!$A$7:$L$34</definedName>
    <definedName name="Ut_11" localSheetId="8">ESTIMATE!$A$35:$L$101</definedName>
    <definedName name="Ut_11">CALCULATION!$A$35:$L$101</definedName>
    <definedName name="Ut_21" localSheetId="8">ESTIMATE!$A$102:$L$152</definedName>
    <definedName name="Ut_21">CALCULATION!$A$102:$L$152</definedName>
    <definedName name="Ut_31" localSheetId="8">ESTIMATE!$A$153:$L$237</definedName>
    <definedName name="Ut_31">CALCULATION!$A$153:$L$237</definedName>
    <definedName name="Ut_32" localSheetId="8">ESTIMATE!$A$238:$L$263</definedName>
    <definedName name="Ut_32">CALCULATION!$A$238:$L$263</definedName>
    <definedName name="Ut_33" localSheetId="8">ESTIMATE!$A$264:$L$334</definedName>
    <definedName name="Ut_33">CALCULATION!$A$264:$L$334</definedName>
    <definedName name="Ut_34" localSheetId="8">ESTIMATE!$A$335:$L$373</definedName>
    <definedName name="Ut_34">CALCULATION!$A$335:$L$373</definedName>
    <definedName name="Ut_35" localSheetId="8">ESTIMATE!$A$374:$L$403</definedName>
    <definedName name="Ut_35">CALCULATION!$A$374:$L$403</definedName>
    <definedName name="Ut_36" localSheetId="8">ESTIMATE!$A$404:$L$436</definedName>
    <definedName name="Ut_36">CALCULATION!$A$404:$L$436</definedName>
    <definedName name="Ut_37" localSheetId="8">ESTIMATE!$A$437:$L$470</definedName>
    <definedName name="Ut_37">CALCULATION!$A$437:$L$470</definedName>
    <definedName name="Ut_38" localSheetId="8">ESTIMATE!$A$471:$L$512</definedName>
    <definedName name="Ut_38">CALCULATION!$A$471:$L$512</definedName>
    <definedName name="Ut_39" localSheetId="8">ESTIMATE!$A$513:$L$539</definedName>
    <definedName name="Ut_39">CALCULATION!$A$513:$L$539</definedName>
    <definedName name="Ut_40" localSheetId="8">ESTIMATE!$A$540:$L$560</definedName>
    <definedName name="Ut_40">CALCULATION!$A$540:$L$560</definedName>
    <definedName name="Ut_41" localSheetId="8">ESTIMATE!$A$561:$L$584</definedName>
    <definedName name="Ut_41">CALCULATION!$A$561:$L$584</definedName>
    <definedName name="Ut_42" localSheetId="8">ESTIMATE!$A$585:$L$642</definedName>
    <definedName name="Ut_42">CALCULATION!$A$585:$L$642</definedName>
    <definedName name="Ut_44" localSheetId="8">ESTIMATE!$A$643:$L$665</definedName>
    <definedName name="Ut_44">CALCULATION!$A$643:$L$666</definedName>
    <definedName name="Ut_51" localSheetId="8">ESTIMATE!$A$667:$L$709</definedName>
    <definedName name="Ut_51">CALCULATION!$A$667:$L$709</definedName>
    <definedName name="Ut_52" localSheetId="8">ESTIMATE!$A$710:$L$734</definedName>
    <definedName name="Ut_52">CALCULATION!$A$710:$L$734</definedName>
    <definedName name="Ut_53" localSheetId="8">ESTIMATE!$A$735:$L$773</definedName>
    <definedName name="Ut_53">CALCULATION!$A$735:$L$773</definedName>
    <definedName name="Ut_54" localSheetId="8">ESTIMATE!$A$774:$L$797</definedName>
    <definedName name="Ut_54">CALCULATION!$A$774:$L$797</definedName>
    <definedName name="Ut_55" localSheetId="8">ESTIMATE!$A$798:$L$826</definedName>
    <definedName name="Ut_55">CALCULATION!$A$798:$L$826</definedName>
    <definedName name="Ut_56" localSheetId="8">ESTIMATE!$A$827:$L$872</definedName>
    <definedName name="Ut_56">CALCULATION!$A$827:$L$872</definedName>
    <definedName name="Ut_61" localSheetId="8">ESTIMATE!$A$873:$L$931</definedName>
    <definedName name="Ut_61">CALCULATION!$A$873:$L$931</definedName>
    <definedName name="Ut_62" localSheetId="8">ESTIMATE!$A$932:$L$935</definedName>
    <definedName name="Ut_62">CALCULATION!$A$932:$L$935</definedName>
    <definedName name="_xlnm.Print_Area" localSheetId="3">ASSUMPTIONS!$A$2:$M$50</definedName>
    <definedName name="_xlnm.Print_Area" localSheetId="5">CALCULATION!$A$7:$L$934</definedName>
    <definedName name="_xlnm.Print_Area" localSheetId="8">ESTIMATE!$A$7:$P$934</definedName>
    <definedName name="_xlnm.Print_Area" localSheetId="9">'ESTIMATE SPEC.'!$A$1:$I$146</definedName>
    <definedName name="_xlnm.Print_Area" localSheetId="2">'FRONT PAGE'!$B$1:$G$45</definedName>
    <definedName name="_xlnm.Print_Area" localSheetId="0">'READ THIS!'!$A$1:$L$127</definedName>
    <definedName name="_xlnm.Print_Area" localSheetId="11">'REC. COSTS'!$A$1:$H$939</definedName>
    <definedName name="_xlnm.Print_Area" localSheetId="10">REPORT!$B$2:$Q$45</definedName>
    <definedName name="_xlnm.Print_Area" localSheetId="6">SPECIFICATIONS!$A$1:$I$146</definedName>
    <definedName name="_xlnm.Print_Area" localSheetId="4">SUMMARY!$A$2:$I$42</definedName>
    <definedName name="_xlnm.Print_Area" localSheetId="7">'SUMMARY OF ESTIMATES'!$A$2:$I$42</definedName>
    <definedName name="X" localSheetId="8">ESTIMATE!$E:$E</definedName>
    <definedName name="X">CALCULATION!$E:$E</definedName>
    <definedName name="Z_2423C5ED_DD72_11D2_B544_C82E0BF5F80A_.wvu.PrintArea" localSheetId="5" hidden="1">CALCULATION!$A$7:$I$941</definedName>
    <definedName name="Z_2423C5ED_DD72_11D2_B544_C82E0BF5F80A_.wvu.PrintArea" localSheetId="8" hidden="1">ESTIMATE!$A$7:$I$941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5" l="1"/>
  <c r="G3" i="5"/>
  <c r="G8" i="24"/>
  <c r="G9" i="24"/>
  <c r="G10" i="24"/>
  <c r="G11" i="24"/>
  <c r="G12" i="24"/>
  <c r="G13" i="24"/>
  <c r="G14" i="24"/>
  <c r="G15" i="24"/>
  <c r="G16" i="24"/>
  <c r="G17" i="24"/>
  <c r="G18" i="24"/>
  <c r="G19" i="24"/>
  <c r="G20" i="24"/>
  <c r="G21" i="24"/>
  <c r="G22" i="24"/>
  <c r="G23" i="24"/>
  <c r="G24" i="24"/>
  <c r="G25" i="24"/>
  <c r="G26" i="24"/>
  <c r="G27" i="24"/>
  <c r="G28" i="24"/>
  <c r="G29" i="24"/>
  <c r="G30" i="24"/>
  <c r="G31" i="24"/>
  <c r="G32" i="24"/>
  <c r="C33" i="24"/>
  <c r="G36" i="24"/>
  <c r="G41" i="24"/>
  <c r="G42" i="24"/>
  <c r="G43" i="24"/>
  <c r="G44" i="24"/>
  <c r="G45" i="24"/>
  <c r="G46" i="24"/>
  <c r="G47" i="24"/>
  <c r="G48" i="24"/>
  <c r="G49" i="24"/>
  <c r="G50" i="24"/>
  <c r="G51" i="24"/>
  <c r="G52" i="24"/>
  <c r="G53" i="24"/>
  <c r="G54" i="24"/>
  <c r="G55" i="24"/>
  <c r="G56" i="24"/>
  <c r="G57" i="24"/>
  <c r="G58" i="24"/>
  <c r="G59" i="24"/>
  <c r="G60" i="24"/>
  <c r="G61" i="24"/>
  <c r="G62" i="24"/>
  <c r="G63" i="24"/>
  <c r="G64" i="24"/>
  <c r="G65" i="24"/>
  <c r="G66" i="24"/>
  <c r="G67" i="24"/>
  <c r="G68" i="24"/>
  <c r="G69" i="24"/>
  <c r="G70" i="24"/>
  <c r="G71" i="24"/>
  <c r="G72" i="24"/>
  <c r="G73" i="24"/>
  <c r="G74" i="24"/>
  <c r="G75" i="24"/>
  <c r="G76" i="24"/>
  <c r="G77" i="24"/>
  <c r="G78" i="24"/>
  <c r="G79" i="24"/>
  <c r="G80" i="24"/>
  <c r="G81" i="24"/>
  <c r="G82" i="24"/>
  <c r="G83" i="24"/>
  <c r="G84" i="24"/>
  <c r="G85" i="24"/>
  <c r="G86" i="24"/>
  <c r="G87" i="24"/>
  <c r="G88" i="24"/>
  <c r="G89" i="24"/>
  <c r="G90" i="24"/>
  <c r="G91" i="24"/>
  <c r="G92" i="24"/>
  <c r="G93" i="24"/>
  <c r="G94" i="24"/>
  <c r="G95" i="24"/>
  <c r="G96" i="24"/>
  <c r="G97" i="24"/>
  <c r="G98" i="24"/>
  <c r="G99" i="24"/>
  <c r="C100" i="24"/>
  <c r="G103" i="24"/>
  <c r="G104" i="24"/>
  <c r="G105" i="24"/>
  <c r="G151" i="24" s="1"/>
  <c r="G106" i="24"/>
  <c r="G107" i="24"/>
  <c r="G108" i="24"/>
  <c r="G109" i="24"/>
  <c r="G110" i="24"/>
  <c r="G111" i="24"/>
  <c r="G112" i="24"/>
  <c r="G113" i="24"/>
  <c r="G114" i="24"/>
  <c r="G115" i="24"/>
  <c r="G116" i="24"/>
  <c r="G117" i="24"/>
  <c r="G118" i="24"/>
  <c r="G119" i="24"/>
  <c r="G120" i="24"/>
  <c r="G121" i="24"/>
  <c r="G122" i="24"/>
  <c r="G123" i="24"/>
  <c r="G124" i="24"/>
  <c r="G125" i="24"/>
  <c r="G126" i="24"/>
  <c r="G127" i="24"/>
  <c r="G128" i="24"/>
  <c r="G129" i="24"/>
  <c r="G130" i="24"/>
  <c r="G131" i="24"/>
  <c r="G132" i="24"/>
  <c r="G133" i="24"/>
  <c r="G134" i="24"/>
  <c r="G135" i="24"/>
  <c r="G136" i="24"/>
  <c r="G137" i="24"/>
  <c r="G138" i="24"/>
  <c r="G139" i="24"/>
  <c r="G140" i="24"/>
  <c r="G141" i="24"/>
  <c r="G142" i="24"/>
  <c r="G143" i="24"/>
  <c r="G144" i="24"/>
  <c r="G145" i="24"/>
  <c r="G146" i="24"/>
  <c r="G147" i="24"/>
  <c r="G148" i="24"/>
  <c r="G149" i="24"/>
  <c r="G150" i="24"/>
  <c r="C151" i="24"/>
  <c r="G154" i="24"/>
  <c r="G155" i="24"/>
  <c r="G156" i="24"/>
  <c r="G157" i="24"/>
  <c r="G158" i="24"/>
  <c r="G159" i="24"/>
  <c r="G160" i="24"/>
  <c r="G161" i="24"/>
  <c r="G162" i="24"/>
  <c r="G163" i="24"/>
  <c r="G164" i="24"/>
  <c r="G165" i="24"/>
  <c r="G166" i="24"/>
  <c r="G167" i="24"/>
  <c r="G168" i="24"/>
  <c r="G169" i="24"/>
  <c r="G170" i="24"/>
  <c r="G171" i="24"/>
  <c r="G172" i="24"/>
  <c r="G173" i="24"/>
  <c r="G174" i="24"/>
  <c r="G175" i="24"/>
  <c r="G176" i="24"/>
  <c r="G177" i="24"/>
  <c r="G178" i="24"/>
  <c r="G179" i="24"/>
  <c r="G180" i="24"/>
  <c r="G181" i="24"/>
  <c r="G182" i="24"/>
  <c r="G183" i="24"/>
  <c r="G184" i="24"/>
  <c r="G185" i="24"/>
  <c r="G186" i="24"/>
  <c r="G187" i="24"/>
  <c r="G188" i="24"/>
  <c r="G189" i="24"/>
  <c r="G190" i="24"/>
  <c r="G191" i="24"/>
  <c r="G192" i="24"/>
  <c r="G193" i="24"/>
  <c r="G194" i="24"/>
  <c r="G195" i="24"/>
  <c r="G196" i="24"/>
  <c r="G197" i="24"/>
  <c r="G198" i="24"/>
  <c r="G199" i="24"/>
  <c r="G200" i="24"/>
  <c r="G201" i="24"/>
  <c r="G202" i="24"/>
  <c r="G203" i="24"/>
  <c r="G204" i="24"/>
  <c r="G205" i="24"/>
  <c r="G206" i="24"/>
  <c r="G207" i="24"/>
  <c r="G208" i="24"/>
  <c r="G209" i="24"/>
  <c r="G210" i="24"/>
  <c r="G211" i="24"/>
  <c r="G212" i="24"/>
  <c r="G213" i="24"/>
  <c r="G214" i="24"/>
  <c r="G215" i="24"/>
  <c r="G216" i="24"/>
  <c r="G217" i="24"/>
  <c r="G218" i="24"/>
  <c r="G219" i="24"/>
  <c r="G220" i="24"/>
  <c r="G221" i="24"/>
  <c r="G222" i="24"/>
  <c r="G223" i="24"/>
  <c r="G224" i="24"/>
  <c r="G225" i="24"/>
  <c r="G226" i="24"/>
  <c r="G227" i="24"/>
  <c r="G228" i="24"/>
  <c r="G229" i="24"/>
  <c r="G230" i="24"/>
  <c r="G231" i="24"/>
  <c r="G232" i="24"/>
  <c r="G233" i="24"/>
  <c r="G234" i="24"/>
  <c r="G235" i="24"/>
  <c r="C236" i="24"/>
  <c r="G239" i="24"/>
  <c r="G240" i="24"/>
  <c r="G241" i="24"/>
  <c r="G242" i="24"/>
  <c r="G243" i="24"/>
  <c r="G244" i="24"/>
  <c r="G245" i="24"/>
  <c r="G246" i="24"/>
  <c r="G247" i="24"/>
  <c r="G248" i="24"/>
  <c r="G249" i="24"/>
  <c r="G250" i="24"/>
  <c r="G251" i="24"/>
  <c r="G252" i="24"/>
  <c r="G253" i="24"/>
  <c r="G254" i="24"/>
  <c r="G255" i="24"/>
  <c r="G256" i="24"/>
  <c r="G257" i="24"/>
  <c r="G258" i="24"/>
  <c r="G259" i="24"/>
  <c r="G260" i="24"/>
  <c r="G261" i="24"/>
  <c r="C262" i="24"/>
  <c r="G263" i="24"/>
  <c r="G265" i="24"/>
  <c r="G266" i="24"/>
  <c r="G267" i="24"/>
  <c r="G268" i="24"/>
  <c r="G269" i="24"/>
  <c r="G270" i="24"/>
  <c r="G271" i="24"/>
  <c r="G272" i="24"/>
  <c r="G273" i="24"/>
  <c r="G274" i="24"/>
  <c r="G275" i="24"/>
  <c r="G276" i="24"/>
  <c r="G277" i="24"/>
  <c r="G278" i="24"/>
  <c r="G279" i="24"/>
  <c r="G280" i="24"/>
  <c r="G281" i="24"/>
  <c r="G282" i="24"/>
  <c r="G283" i="24"/>
  <c r="G284" i="24"/>
  <c r="G285" i="24"/>
  <c r="G286" i="24"/>
  <c r="G287" i="24"/>
  <c r="G288" i="24"/>
  <c r="G289" i="24"/>
  <c r="G290" i="24"/>
  <c r="G291" i="24"/>
  <c r="G292" i="24"/>
  <c r="G293" i="24"/>
  <c r="G294" i="24"/>
  <c r="G295" i="24"/>
  <c r="G296" i="24"/>
  <c r="G297" i="24"/>
  <c r="G298" i="24"/>
  <c r="G299" i="24"/>
  <c r="G300" i="24"/>
  <c r="G301" i="24"/>
  <c r="G302" i="24"/>
  <c r="G303" i="24"/>
  <c r="G304" i="24"/>
  <c r="G305" i="24"/>
  <c r="G306" i="24"/>
  <c r="G307" i="24"/>
  <c r="G308" i="24"/>
  <c r="G309" i="24"/>
  <c r="G310" i="24"/>
  <c r="G311" i="24"/>
  <c r="G312" i="24"/>
  <c r="G313" i="24"/>
  <c r="G314" i="24"/>
  <c r="G315" i="24"/>
  <c r="G316" i="24"/>
  <c r="G317" i="24"/>
  <c r="G318" i="24"/>
  <c r="G319" i="24"/>
  <c r="G320" i="24"/>
  <c r="G321" i="24"/>
  <c r="G322" i="24"/>
  <c r="G323" i="24"/>
  <c r="G324" i="24"/>
  <c r="G325" i="24"/>
  <c r="G326" i="24"/>
  <c r="G327" i="24"/>
  <c r="G328" i="24"/>
  <c r="G329" i="24"/>
  <c r="G330" i="24"/>
  <c r="G331" i="24"/>
  <c r="G332" i="24"/>
  <c r="C333" i="24"/>
  <c r="G334" i="24"/>
  <c r="G336" i="24"/>
  <c r="G337" i="24"/>
  <c r="G338" i="24"/>
  <c r="G372" i="24" s="1"/>
  <c r="G339" i="24"/>
  <c r="G340" i="24"/>
  <c r="G341" i="24"/>
  <c r="G342" i="24"/>
  <c r="G343" i="24"/>
  <c r="G344" i="24"/>
  <c r="G345" i="24"/>
  <c r="G346" i="24"/>
  <c r="G347" i="24"/>
  <c r="G348" i="24"/>
  <c r="G349" i="24"/>
  <c r="G350" i="24"/>
  <c r="G351" i="24"/>
  <c r="G352" i="24"/>
  <c r="G353" i="24"/>
  <c r="G354" i="24"/>
  <c r="G355" i="24"/>
  <c r="G356" i="24"/>
  <c r="G357" i="24"/>
  <c r="G358" i="24"/>
  <c r="G359" i="24"/>
  <c r="G360" i="24"/>
  <c r="G361" i="24"/>
  <c r="G362" i="24"/>
  <c r="G363" i="24"/>
  <c r="G364" i="24"/>
  <c r="G365" i="24"/>
  <c r="G366" i="24"/>
  <c r="G367" i="24"/>
  <c r="G368" i="24"/>
  <c r="G369" i="24"/>
  <c r="G370" i="24"/>
  <c r="G371" i="24"/>
  <c r="C372" i="24"/>
  <c r="G375" i="24"/>
  <c r="G376" i="24"/>
  <c r="G377" i="24"/>
  <c r="G378" i="24"/>
  <c r="G379" i="24"/>
  <c r="G380" i="24"/>
  <c r="G381" i="24"/>
  <c r="G382" i="24"/>
  <c r="G383" i="24"/>
  <c r="G384" i="24"/>
  <c r="G385" i="24"/>
  <c r="G386" i="24"/>
  <c r="G387" i="24"/>
  <c r="G388" i="24"/>
  <c r="G389" i="24"/>
  <c r="G390" i="24"/>
  <c r="G391" i="24"/>
  <c r="G392" i="24"/>
  <c r="G393" i="24"/>
  <c r="G394" i="24"/>
  <c r="G395" i="24"/>
  <c r="G396" i="24"/>
  <c r="G397" i="24"/>
  <c r="G398" i="24"/>
  <c r="G399" i="24"/>
  <c r="G400" i="24"/>
  <c r="G401" i="24"/>
  <c r="C402" i="24"/>
  <c r="G405" i="24"/>
  <c r="G406" i="24"/>
  <c r="G407" i="24"/>
  <c r="G408" i="24"/>
  <c r="G409" i="24"/>
  <c r="G410" i="24"/>
  <c r="G411" i="24"/>
  <c r="G435" i="24" s="1"/>
  <c r="G412" i="24"/>
  <c r="G413" i="24"/>
  <c r="G414" i="24"/>
  <c r="G415" i="24"/>
  <c r="G416" i="24"/>
  <c r="G417" i="24"/>
  <c r="G418" i="24"/>
  <c r="G419" i="24"/>
  <c r="G420" i="24"/>
  <c r="G421" i="24"/>
  <c r="G422" i="24"/>
  <c r="G423" i="24"/>
  <c r="G424" i="24"/>
  <c r="G425" i="24"/>
  <c r="G426" i="24"/>
  <c r="G427" i="24"/>
  <c r="G428" i="24"/>
  <c r="G429" i="24"/>
  <c r="G430" i="24"/>
  <c r="G431" i="24"/>
  <c r="G432" i="24"/>
  <c r="G433" i="24"/>
  <c r="G434" i="24"/>
  <c r="C435" i="24"/>
  <c r="G17" i="25" s="1"/>
  <c r="G436" i="24"/>
  <c r="G438" i="24"/>
  <c r="G439" i="24"/>
  <c r="G440" i="24"/>
  <c r="G441" i="24"/>
  <c r="G442" i="24"/>
  <c r="G443" i="24"/>
  <c r="G444" i="24"/>
  <c r="G445" i="24"/>
  <c r="G446" i="24"/>
  <c r="G447" i="24"/>
  <c r="G448" i="24"/>
  <c r="G449" i="24"/>
  <c r="G450" i="24"/>
  <c r="G451" i="24"/>
  <c r="G452" i="24"/>
  <c r="G453" i="24"/>
  <c r="G454" i="24"/>
  <c r="G455" i="24"/>
  <c r="G456" i="24"/>
  <c r="G457" i="24"/>
  <c r="G458" i="24"/>
  <c r="G459" i="24"/>
  <c r="G460" i="24"/>
  <c r="G461" i="24"/>
  <c r="G462" i="24"/>
  <c r="G463" i="24"/>
  <c r="G464" i="24"/>
  <c r="G465" i="24"/>
  <c r="G466" i="24"/>
  <c r="G467" i="24"/>
  <c r="G468" i="24"/>
  <c r="C469" i="24"/>
  <c r="G470" i="24"/>
  <c r="G472" i="24"/>
  <c r="G473" i="24"/>
  <c r="G474" i="24"/>
  <c r="G475" i="24"/>
  <c r="G476" i="24"/>
  <c r="G477" i="24"/>
  <c r="G478" i="24"/>
  <c r="G479" i="24"/>
  <c r="G480" i="24"/>
  <c r="G481" i="24"/>
  <c r="G482" i="24"/>
  <c r="G483" i="24"/>
  <c r="G484" i="24"/>
  <c r="G485" i="24"/>
  <c r="G486" i="24"/>
  <c r="G487" i="24"/>
  <c r="G488" i="24"/>
  <c r="G489" i="24"/>
  <c r="G490" i="24"/>
  <c r="G491" i="24"/>
  <c r="G492" i="24"/>
  <c r="G493" i="24"/>
  <c r="G494" i="24"/>
  <c r="G495" i="24"/>
  <c r="G496" i="24"/>
  <c r="G497" i="24"/>
  <c r="G498" i="24"/>
  <c r="G499" i="24"/>
  <c r="G500" i="24"/>
  <c r="G501" i="24"/>
  <c r="G502" i="24"/>
  <c r="G503" i="24"/>
  <c r="G504" i="24"/>
  <c r="G505" i="24"/>
  <c r="G506" i="24"/>
  <c r="G507" i="24"/>
  <c r="G508" i="24"/>
  <c r="G509" i="24"/>
  <c r="G510" i="24"/>
  <c r="C511" i="24"/>
  <c r="G512" i="24"/>
  <c r="G514" i="24"/>
  <c r="G515" i="24"/>
  <c r="G516" i="24"/>
  <c r="G517" i="24"/>
  <c r="G518" i="24"/>
  <c r="G519" i="24"/>
  <c r="G538" i="24" s="1"/>
  <c r="G520" i="24"/>
  <c r="G521" i="24"/>
  <c r="G522" i="24"/>
  <c r="G523" i="24"/>
  <c r="G524" i="24"/>
  <c r="G525" i="24"/>
  <c r="G526" i="24"/>
  <c r="G527" i="24"/>
  <c r="G528" i="24"/>
  <c r="G529" i="24"/>
  <c r="G530" i="24"/>
  <c r="G531" i="24"/>
  <c r="G532" i="24"/>
  <c r="G533" i="24"/>
  <c r="G534" i="24"/>
  <c r="G535" i="24"/>
  <c r="G536" i="24"/>
  <c r="G537" i="24"/>
  <c r="C538" i="24"/>
  <c r="G539" i="24"/>
  <c r="G541" i="24"/>
  <c r="G542" i="24"/>
  <c r="G543" i="24"/>
  <c r="G544" i="24"/>
  <c r="G545" i="24"/>
  <c r="G546" i="24"/>
  <c r="G547" i="24"/>
  <c r="G548" i="24"/>
  <c r="G549" i="24"/>
  <c r="G550" i="24"/>
  <c r="G551" i="24"/>
  <c r="G552" i="24"/>
  <c r="G553" i="24"/>
  <c r="G554" i="24"/>
  <c r="G555" i="24"/>
  <c r="G556" i="24"/>
  <c r="G557" i="24"/>
  <c r="G558" i="24"/>
  <c r="C559" i="24"/>
  <c r="G560" i="24"/>
  <c r="G562" i="24"/>
  <c r="G563" i="24"/>
  <c r="G564" i="24"/>
  <c r="G565" i="24"/>
  <c r="G566" i="24"/>
  <c r="G567" i="24"/>
  <c r="G568" i="24"/>
  <c r="G569" i="24"/>
  <c r="G570" i="24"/>
  <c r="G571" i="24"/>
  <c r="G572" i="24"/>
  <c r="G573" i="24"/>
  <c r="G574" i="24"/>
  <c r="G575" i="24"/>
  <c r="G576" i="24"/>
  <c r="G577" i="24"/>
  <c r="G578" i="24"/>
  <c r="G579" i="24"/>
  <c r="G580" i="24"/>
  <c r="G581" i="24"/>
  <c r="G582" i="24"/>
  <c r="C583" i="24"/>
  <c r="G584" i="24"/>
  <c r="G586" i="24"/>
  <c r="G587" i="24"/>
  <c r="G588" i="24"/>
  <c r="G589" i="24"/>
  <c r="G590" i="24"/>
  <c r="G591" i="24"/>
  <c r="G592" i="24"/>
  <c r="G593" i="24"/>
  <c r="G594" i="24"/>
  <c r="G595" i="24"/>
  <c r="G596" i="24"/>
  <c r="G597" i="24"/>
  <c r="G598" i="24"/>
  <c r="G599" i="24"/>
  <c r="G600" i="24"/>
  <c r="G601" i="24"/>
  <c r="G602" i="24"/>
  <c r="G603" i="24"/>
  <c r="G604" i="24"/>
  <c r="G605" i="24"/>
  <c r="G606" i="24"/>
  <c r="G607" i="24"/>
  <c r="G608" i="24"/>
  <c r="G609" i="24"/>
  <c r="G610" i="24"/>
  <c r="G611" i="24"/>
  <c r="G612" i="24"/>
  <c r="G613" i="24"/>
  <c r="G614" i="24"/>
  <c r="G615" i="24"/>
  <c r="G616" i="24"/>
  <c r="G617" i="24"/>
  <c r="G618" i="24"/>
  <c r="G619" i="24"/>
  <c r="G620" i="24"/>
  <c r="G621" i="24"/>
  <c r="G622" i="24"/>
  <c r="G623" i="24"/>
  <c r="G624" i="24"/>
  <c r="G625" i="24"/>
  <c r="G626" i="24"/>
  <c r="G627" i="24"/>
  <c r="G628" i="24"/>
  <c r="G629" i="24"/>
  <c r="G630" i="24"/>
  <c r="G631" i="24"/>
  <c r="G632" i="24"/>
  <c r="G633" i="24"/>
  <c r="G634" i="24"/>
  <c r="G635" i="24"/>
  <c r="G636" i="24"/>
  <c r="G637" i="24"/>
  <c r="G638" i="24"/>
  <c r="G639" i="24"/>
  <c r="G640" i="24"/>
  <c r="C641" i="24"/>
  <c r="G644" i="24"/>
  <c r="G645" i="24"/>
  <c r="G646" i="24"/>
  <c r="G647" i="24"/>
  <c r="G648" i="24"/>
  <c r="G649" i="24"/>
  <c r="G650" i="24"/>
  <c r="G651" i="24"/>
  <c r="G652" i="24"/>
  <c r="G653" i="24"/>
  <c r="G654" i="24"/>
  <c r="G655" i="24"/>
  <c r="G656" i="24"/>
  <c r="G657" i="24"/>
  <c r="G658" i="24"/>
  <c r="G659" i="24"/>
  <c r="G660" i="24"/>
  <c r="G661" i="24"/>
  <c r="G662" i="24"/>
  <c r="G663" i="24"/>
  <c r="G664" i="24"/>
  <c r="C665" i="24"/>
  <c r="G24" i="25" s="1"/>
  <c r="G668" i="24"/>
  <c r="G669" i="24"/>
  <c r="G670" i="24"/>
  <c r="G671" i="24"/>
  <c r="G672" i="24"/>
  <c r="G673" i="24"/>
  <c r="G674" i="24"/>
  <c r="G675" i="24"/>
  <c r="G676" i="24"/>
  <c r="G677" i="24"/>
  <c r="G708" i="24" s="1"/>
  <c r="G678" i="24"/>
  <c r="G679" i="24"/>
  <c r="G680" i="24"/>
  <c r="G681" i="24"/>
  <c r="G682" i="24"/>
  <c r="G683" i="24"/>
  <c r="G684" i="24"/>
  <c r="G685" i="24"/>
  <c r="G686" i="24"/>
  <c r="G687" i="24"/>
  <c r="G688" i="24"/>
  <c r="G689" i="24"/>
  <c r="G690" i="24"/>
  <c r="G691" i="24"/>
  <c r="G692" i="24"/>
  <c r="G693" i="24"/>
  <c r="G694" i="24"/>
  <c r="G695" i="24"/>
  <c r="G696" i="24"/>
  <c r="G697" i="24"/>
  <c r="G698" i="24"/>
  <c r="G699" i="24"/>
  <c r="G700" i="24"/>
  <c r="G701" i="24"/>
  <c r="G702" i="24"/>
  <c r="G703" i="24"/>
  <c r="G704" i="24"/>
  <c r="G705" i="24"/>
  <c r="G706" i="24"/>
  <c r="G707" i="24"/>
  <c r="C708" i="24"/>
  <c r="G711" i="24"/>
  <c r="G712" i="24"/>
  <c r="G713" i="24"/>
  <c r="G714" i="24"/>
  <c r="G715" i="24"/>
  <c r="G716" i="24"/>
  <c r="G717" i="24"/>
  <c r="G718" i="24"/>
  <c r="G719" i="24"/>
  <c r="G720" i="24"/>
  <c r="G721" i="24"/>
  <c r="G722" i="24"/>
  <c r="G723" i="24"/>
  <c r="G724" i="24"/>
  <c r="G725" i="24"/>
  <c r="G726" i="24"/>
  <c r="G727" i="24"/>
  <c r="G728" i="24"/>
  <c r="G729" i="24"/>
  <c r="G730" i="24"/>
  <c r="G731" i="24"/>
  <c r="G732" i="24"/>
  <c r="C733" i="24"/>
  <c r="G736" i="24"/>
  <c r="G737" i="24"/>
  <c r="G738" i="24"/>
  <c r="G739" i="24"/>
  <c r="G740" i="24"/>
  <c r="G741" i="24"/>
  <c r="G742" i="24"/>
  <c r="G743" i="24"/>
  <c r="G744" i="24"/>
  <c r="G745" i="24"/>
  <c r="G746" i="24"/>
  <c r="G747" i="24"/>
  <c r="G748" i="24"/>
  <c r="G749" i="24"/>
  <c r="G750" i="24"/>
  <c r="G751" i="24"/>
  <c r="G752" i="24"/>
  <c r="G753" i="24"/>
  <c r="G754" i="24"/>
  <c r="G755" i="24"/>
  <c r="G756" i="24"/>
  <c r="G757" i="24"/>
  <c r="G758" i="24"/>
  <c r="G759" i="24"/>
  <c r="G760" i="24"/>
  <c r="G761" i="24"/>
  <c r="G762" i="24"/>
  <c r="G763" i="24"/>
  <c r="G764" i="24"/>
  <c r="G765" i="24"/>
  <c r="G766" i="24"/>
  <c r="G767" i="24"/>
  <c r="G768" i="24"/>
  <c r="G769" i="24"/>
  <c r="G770" i="24"/>
  <c r="G771" i="24"/>
  <c r="C772" i="24"/>
  <c r="G775" i="24"/>
  <c r="G776" i="24"/>
  <c r="G777" i="24"/>
  <c r="G778" i="24"/>
  <c r="G779" i="24"/>
  <c r="G780" i="24"/>
  <c r="G781" i="24"/>
  <c r="G782" i="24"/>
  <c r="G783" i="24"/>
  <c r="G784" i="24"/>
  <c r="G785" i="24"/>
  <c r="G786" i="24"/>
  <c r="G787" i="24"/>
  <c r="G788" i="24"/>
  <c r="G789" i="24"/>
  <c r="G790" i="24"/>
  <c r="G791" i="24"/>
  <c r="G792" i="24"/>
  <c r="G793" i="24"/>
  <c r="G794" i="24"/>
  <c r="G795" i="24"/>
  <c r="C796" i="24"/>
  <c r="G29" i="25" s="1"/>
  <c r="G799" i="24"/>
  <c r="G800" i="24"/>
  <c r="G801" i="24"/>
  <c r="G802" i="24"/>
  <c r="G803" i="24"/>
  <c r="G804" i="24"/>
  <c r="G805" i="24"/>
  <c r="G806" i="24"/>
  <c r="G807" i="24"/>
  <c r="G808" i="24"/>
  <c r="G809" i="24"/>
  <c r="G825" i="24" s="1"/>
  <c r="G810" i="24"/>
  <c r="G811" i="24"/>
  <c r="G812" i="24"/>
  <c r="G813" i="24"/>
  <c r="G814" i="24"/>
  <c r="G815" i="24"/>
  <c r="G816" i="24"/>
  <c r="G817" i="24"/>
  <c r="G818" i="24"/>
  <c r="G819" i="24"/>
  <c r="G820" i="24"/>
  <c r="G821" i="24"/>
  <c r="G822" i="24"/>
  <c r="G823" i="24"/>
  <c r="G824" i="24"/>
  <c r="C825" i="24"/>
  <c r="G30" i="25" s="1"/>
  <c r="G828" i="24"/>
  <c r="G829" i="24"/>
  <c r="G830" i="24"/>
  <c r="G831" i="24"/>
  <c r="G832" i="24"/>
  <c r="G833" i="24"/>
  <c r="G834" i="24"/>
  <c r="G835" i="24"/>
  <c r="G836" i="24"/>
  <c r="G837" i="24"/>
  <c r="G838" i="24"/>
  <c r="G839" i="24"/>
  <c r="G840" i="24"/>
  <c r="G841" i="24"/>
  <c r="G842" i="24"/>
  <c r="G843" i="24"/>
  <c r="G844" i="24"/>
  <c r="G845" i="24"/>
  <c r="G846" i="24"/>
  <c r="G847" i="24"/>
  <c r="G848" i="24"/>
  <c r="G849" i="24"/>
  <c r="G850" i="24"/>
  <c r="G851" i="24"/>
  <c r="G852" i="24"/>
  <c r="G853" i="24"/>
  <c r="G854" i="24"/>
  <c r="G855" i="24"/>
  <c r="G856" i="24"/>
  <c r="G857" i="24"/>
  <c r="G858" i="24"/>
  <c r="G859" i="24"/>
  <c r="G860" i="24"/>
  <c r="G861" i="24"/>
  <c r="G862" i="24"/>
  <c r="G863" i="24"/>
  <c r="G864" i="24"/>
  <c r="G865" i="24"/>
  <c r="G866" i="24"/>
  <c r="G867" i="24"/>
  <c r="G868" i="24"/>
  <c r="G869" i="24"/>
  <c r="G870" i="24"/>
  <c r="C871" i="24"/>
  <c r="G874" i="24"/>
  <c r="G875" i="24"/>
  <c r="G930" i="24" s="1"/>
  <c r="G876" i="24"/>
  <c r="G877" i="24"/>
  <c r="G878" i="24"/>
  <c r="G879" i="24"/>
  <c r="G880" i="24"/>
  <c r="G881" i="24"/>
  <c r="G882" i="24"/>
  <c r="G883" i="24"/>
  <c r="G884" i="24"/>
  <c r="G885" i="24"/>
  <c r="G886" i="24"/>
  <c r="G887" i="24"/>
  <c r="G888" i="24"/>
  <c r="G889" i="24"/>
  <c r="G890" i="24"/>
  <c r="G891" i="24"/>
  <c r="G892" i="24"/>
  <c r="G893" i="24"/>
  <c r="G894" i="24"/>
  <c r="G895" i="24"/>
  <c r="G896" i="24"/>
  <c r="G897" i="24"/>
  <c r="G898" i="24"/>
  <c r="G899" i="24"/>
  <c r="G900" i="24"/>
  <c r="G901" i="24"/>
  <c r="G902" i="24"/>
  <c r="G903" i="24"/>
  <c r="G904" i="24"/>
  <c r="G905" i="24"/>
  <c r="G906" i="24"/>
  <c r="G907" i="24"/>
  <c r="G908" i="24"/>
  <c r="G909" i="24"/>
  <c r="G910" i="24"/>
  <c r="G911" i="24"/>
  <c r="G912" i="24"/>
  <c r="G913" i="24"/>
  <c r="G914" i="24"/>
  <c r="G915" i="24"/>
  <c r="G916" i="24"/>
  <c r="G917" i="24"/>
  <c r="G918" i="24"/>
  <c r="G919" i="24"/>
  <c r="G920" i="24"/>
  <c r="G921" i="24"/>
  <c r="G922" i="24"/>
  <c r="G923" i="24"/>
  <c r="G924" i="24"/>
  <c r="G925" i="24"/>
  <c r="G926" i="24"/>
  <c r="G927" i="24"/>
  <c r="G928" i="24"/>
  <c r="G929" i="24"/>
  <c r="C930" i="24"/>
  <c r="G933" i="24"/>
  <c r="C934" i="24"/>
  <c r="G934" i="24"/>
  <c r="D4" i="25"/>
  <c r="D6" i="25"/>
  <c r="G7" i="25"/>
  <c r="G8" i="25"/>
  <c r="G9" i="25"/>
  <c r="G10" i="25" s="1"/>
  <c r="I10" i="25"/>
  <c r="I34" i="25" s="1"/>
  <c r="I36" i="25" s="1"/>
  <c r="G11" i="25"/>
  <c r="G12" i="25"/>
  <c r="G13" i="25"/>
  <c r="G15" i="25"/>
  <c r="G16" i="25"/>
  <c r="G18" i="25"/>
  <c r="G19" i="25"/>
  <c r="G20" i="25"/>
  <c r="G21" i="25"/>
  <c r="G22" i="25"/>
  <c r="G23" i="25"/>
  <c r="O24" i="25"/>
  <c r="I25" i="25"/>
  <c r="G26" i="25"/>
  <c r="G27" i="25"/>
  <c r="G32" i="25" s="1"/>
  <c r="G28" i="25"/>
  <c r="G31" i="25"/>
  <c r="I32" i="25"/>
  <c r="G33" i="25"/>
  <c r="G35" i="25"/>
  <c r="O36" i="25"/>
  <c r="F4" i="30"/>
  <c r="F24" i="30" s="1"/>
  <c r="I4" i="30"/>
  <c r="F5" i="30"/>
  <c r="I5" i="30"/>
  <c r="F6" i="30"/>
  <c r="I6" i="30"/>
  <c r="F7" i="30"/>
  <c r="I7" i="30"/>
  <c r="F8" i="30"/>
  <c r="I8" i="30"/>
  <c r="F9" i="30"/>
  <c r="I9" i="30"/>
  <c r="F10" i="30"/>
  <c r="I10" i="30"/>
  <c r="F11" i="30"/>
  <c r="I11" i="30"/>
  <c r="F12" i="30"/>
  <c r="I12" i="30"/>
  <c r="F13" i="30"/>
  <c r="I13" i="30"/>
  <c r="F14" i="30"/>
  <c r="I14" i="30"/>
  <c r="F15" i="30"/>
  <c r="I15" i="30"/>
  <c r="F16" i="30"/>
  <c r="I16" i="30"/>
  <c r="F17" i="30"/>
  <c r="I17" i="30"/>
  <c r="F18" i="30"/>
  <c r="I18" i="30"/>
  <c r="F19" i="30"/>
  <c r="I19" i="30"/>
  <c r="F20" i="30"/>
  <c r="I20" i="30"/>
  <c r="F21" i="30"/>
  <c r="I21" i="30"/>
  <c r="F22" i="30"/>
  <c r="I22" i="30"/>
  <c r="F23" i="30"/>
  <c r="I23" i="30"/>
  <c r="I24" i="30"/>
  <c r="F28" i="30"/>
  <c r="I28" i="30"/>
  <c r="F29" i="30"/>
  <c r="I29" i="30"/>
  <c r="I48" i="30" s="1"/>
  <c r="F30" i="30"/>
  <c r="I30" i="30"/>
  <c r="F31" i="30"/>
  <c r="I31" i="30"/>
  <c r="F32" i="30"/>
  <c r="I32" i="30"/>
  <c r="F33" i="30"/>
  <c r="I33" i="30"/>
  <c r="F34" i="30"/>
  <c r="I34" i="30"/>
  <c r="F35" i="30"/>
  <c r="I35" i="30"/>
  <c r="F36" i="30"/>
  <c r="I36" i="30"/>
  <c r="F37" i="30"/>
  <c r="I37" i="30"/>
  <c r="F38" i="30"/>
  <c r="I38" i="30"/>
  <c r="F39" i="30"/>
  <c r="I39" i="30"/>
  <c r="F40" i="30"/>
  <c r="I40" i="30"/>
  <c r="F41" i="30"/>
  <c r="I41" i="30"/>
  <c r="F42" i="30"/>
  <c r="I42" i="30"/>
  <c r="F43" i="30"/>
  <c r="I43" i="30"/>
  <c r="F44" i="30"/>
  <c r="I44" i="30"/>
  <c r="F45" i="30"/>
  <c r="I45" i="30"/>
  <c r="F46" i="30"/>
  <c r="I46" i="30"/>
  <c r="F47" i="30"/>
  <c r="I47" i="30"/>
  <c r="F52" i="30"/>
  <c r="F72" i="30" s="1"/>
  <c r="I52" i="30"/>
  <c r="F53" i="30"/>
  <c r="I53" i="30"/>
  <c r="F54" i="30"/>
  <c r="I54" i="30"/>
  <c r="F55" i="30"/>
  <c r="I55" i="30"/>
  <c r="F56" i="30"/>
  <c r="I56" i="30"/>
  <c r="F57" i="30"/>
  <c r="I57" i="30"/>
  <c r="F58" i="30"/>
  <c r="I58" i="30"/>
  <c r="F59" i="30"/>
  <c r="I59" i="30"/>
  <c r="F60" i="30"/>
  <c r="I60" i="30"/>
  <c r="F61" i="30"/>
  <c r="I61" i="30"/>
  <c r="F62" i="30"/>
  <c r="I62" i="30"/>
  <c r="F63" i="30"/>
  <c r="I63" i="30"/>
  <c r="F64" i="30"/>
  <c r="I64" i="30"/>
  <c r="F65" i="30"/>
  <c r="I65" i="30"/>
  <c r="F66" i="30"/>
  <c r="I66" i="30"/>
  <c r="F67" i="30"/>
  <c r="I67" i="30"/>
  <c r="F68" i="30"/>
  <c r="I68" i="30"/>
  <c r="F69" i="30"/>
  <c r="I69" i="30"/>
  <c r="F70" i="30"/>
  <c r="I70" i="30"/>
  <c r="F71" i="30"/>
  <c r="I71" i="30"/>
  <c r="I72" i="30"/>
  <c r="F76" i="30"/>
  <c r="I76" i="30"/>
  <c r="F77" i="30"/>
  <c r="I77" i="30"/>
  <c r="I96" i="30" s="1"/>
  <c r="F78" i="30"/>
  <c r="I78" i="30"/>
  <c r="F79" i="30"/>
  <c r="I79" i="30"/>
  <c r="F80" i="30"/>
  <c r="I80" i="30"/>
  <c r="F81" i="30"/>
  <c r="I81" i="30"/>
  <c r="F82" i="30"/>
  <c r="I82" i="30"/>
  <c r="F83" i="30"/>
  <c r="I83" i="30"/>
  <c r="F84" i="30"/>
  <c r="I84" i="30"/>
  <c r="F85" i="30"/>
  <c r="I85" i="30"/>
  <c r="F86" i="30"/>
  <c r="I86" i="30"/>
  <c r="F87" i="30"/>
  <c r="I87" i="30"/>
  <c r="F88" i="30"/>
  <c r="I88" i="30"/>
  <c r="F89" i="30"/>
  <c r="I89" i="30"/>
  <c r="F90" i="30"/>
  <c r="I90" i="30"/>
  <c r="F91" i="30"/>
  <c r="I91" i="30"/>
  <c r="F92" i="30"/>
  <c r="I92" i="30"/>
  <c r="F93" i="30"/>
  <c r="I93" i="30"/>
  <c r="F94" i="30"/>
  <c r="I94" i="30"/>
  <c r="F95" i="30"/>
  <c r="I95" i="30"/>
  <c r="F100" i="30"/>
  <c r="I100" i="30"/>
  <c r="F101" i="30"/>
  <c r="I101" i="30"/>
  <c r="F102" i="30"/>
  <c r="I102" i="30"/>
  <c r="F103" i="30"/>
  <c r="I103" i="30"/>
  <c r="F104" i="30"/>
  <c r="I104" i="30"/>
  <c r="F105" i="30"/>
  <c r="I105" i="30"/>
  <c r="F106" i="30"/>
  <c r="I106" i="30"/>
  <c r="F107" i="30"/>
  <c r="I107" i="30"/>
  <c r="F108" i="30"/>
  <c r="I108" i="30"/>
  <c r="F109" i="30"/>
  <c r="I109" i="30"/>
  <c r="F110" i="30"/>
  <c r="I110" i="30"/>
  <c r="F111" i="30"/>
  <c r="I111" i="30"/>
  <c r="F112" i="30"/>
  <c r="I112" i="30"/>
  <c r="F113" i="30"/>
  <c r="I113" i="30"/>
  <c r="F114" i="30"/>
  <c r="I114" i="30"/>
  <c r="F115" i="30"/>
  <c r="I115" i="30"/>
  <c r="F116" i="30"/>
  <c r="I116" i="30"/>
  <c r="F117" i="30"/>
  <c r="I117" i="30"/>
  <c r="F118" i="30"/>
  <c r="I118" i="30"/>
  <c r="F119" i="30"/>
  <c r="I119" i="30"/>
  <c r="F120" i="30"/>
  <c r="I120" i="30"/>
  <c r="F124" i="30"/>
  <c r="I124" i="30"/>
  <c r="I144" i="30" s="1"/>
  <c r="F125" i="30"/>
  <c r="I125" i="30"/>
  <c r="F126" i="30"/>
  <c r="I126" i="30"/>
  <c r="F127" i="30"/>
  <c r="I127" i="30"/>
  <c r="F128" i="30"/>
  <c r="I128" i="30"/>
  <c r="F129" i="30"/>
  <c r="I129" i="30"/>
  <c r="F130" i="30"/>
  <c r="I130" i="30"/>
  <c r="F131" i="30"/>
  <c r="I131" i="30"/>
  <c r="F132" i="30"/>
  <c r="I132" i="30"/>
  <c r="F133" i="30"/>
  <c r="I133" i="30"/>
  <c r="F134" i="30"/>
  <c r="I134" i="30"/>
  <c r="F135" i="30"/>
  <c r="I135" i="30"/>
  <c r="F136" i="30"/>
  <c r="I136" i="30"/>
  <c r="F137" i="30"/>
  <c r="I137" i="30"/>
  <c r="F138" i="30"/>
  <c r="I138" i="30"/>
  <c r="F139" i="30"/>
  <c r="I139" i="30"/>
  <c r="F140" i="30"/>
  <c r="I140" i="30"/>
  <c r="F141" i="30"/>
  <c r="I141" i="30"/>
  <c r="F142" i="30"/>
  <c r="I142" i="30"/>
  <c r="F143" i="30"/>
  <c r="I143" i="30"/>
  <c r="G8" i="28"/>
  <c r="H8" i="28" s="1"/>
  <c r="I8" i="28" s="1"/>
  <c r="L8" i="28"/>
  <c r="L33" i="28" s="1"/>
  <c r="P8" i="28"/>
  <c r="G9" i="28"/>
  <c r="H9" i="28" s="1"/>
  <c r="I9" i="28" s="1"/>
  <c r="L9" i="28"/>
  <c r="P9" i="28"/>
  <c r="G10" i="28"/>
  <c r="H10" i="28" s="1"/>
  <c r="I10" i="28"/>
  <c r="L10" i="28"/>
  <c r="P10" i="28"/>
  <c r="G11" i="28"/>
  <c r="H11" i="28" s="1"/>
  <c r="I11" i="28" s="1"/>
  <c r="L11" i="28"/>
  <c r="P11" i="28"/>
  <c r="Q11" i="28" s="1"/>
  <c r="G12" i="28"/>
  <c r="H12" i="28" s="1"/>
  <c r="I12" i="28"/>
  <c r="L12" i="28"/>
  <c r="P12" i="28"/>
  <c r="G13" i="28"/>
  <c r="H13" i="28" s="1"/>
  <c r="I13" i="28" s="1"/>
  <c r="L13" i="28"/>
  <c r="P13" i="28"/>
  <c r="Q13" i="28" s="1"/>
  <c r="G14" i="28"/>
  <c r="H14" i="28" s="1"/>
  <c r="I14" i="28" s="1"/>
  <c r="L14" i="28"/>
  <c r="P14" i="28"/>
  <c r="G15" i="28"/>
  <c r="H15" i="28" s="1"/>
  <c r="I15" i="28" s="1"/>
  <c r="L15" i="28"/>
  <c r="P15" i="28"/>
  <c r="Q15" i="28" s="1"/>
  <c r="G16" i="28"/>
  <c r="H16" i="28" s="1"/>
  <c r="I16" i="28"/>
  <c r="L16" i="28"/>
  <c r="P16" i="28"/>
  <c r="G17" i="28"/>
  <c r="H17" i="28" s="1"/>
  <c r="I17" i="28" s="1"/>
  <c r="L17" i="28"/>
  <c r="P17" i="28"/>
  <c r="Q17" i="28" s="1"/>
  <c r="G18" i="28"/>
  <c r="H18" i="28" s="1"/>
  <c r="I18" i="28"/>
  <c r="L18" i="28"/>
  <c r="P18" i="28"/>
  <c r="G19" i="28"/>
  <c r="H19" i="28" s="1"/>
  <c r="I19" i="28" s="1"/>
  <c r="L19" i="28"/>
  <c r="P19" i="28"/>
  <c r="Q19" i="28" s="1"/>
  <c r="P20" i="28"/>
  <c r="G21" i="28"/>
  <c r="Q21" i="28" s="1"/>
  <c r="L21" i="28"/>
  <c r="P21" i="28"/>
  <c r="G22" i="28"/>
  <c r="L22" i="28"/>
  <c r="P22" i="28"/>
  <c r="Q22" i="28"/>
  <c r="G23" i="28"/>
  <c r="L23" i="28"/>
  <c r="P23" i="28"/>
  <c r="Q23" i="28"/>
  <c r="G24" i="28"/>
  <c r="Q24" i="28" s="1"/>
  <c r="L24" i="28"/>
  <c r="P24" i="28"/>
  <c r="G25" i="28"/>
  <c r="L25" i="28"/>
  <c r="P25" i="28"/>
  <c r="Q25" i="28"/>
  <c r="G26" i="28"/>
  <c r="L26" i="28"/>
  <c r="P26" i="28"/>
  <c r="Q26" i="28"/>
  <c r="G27" i="28"/>
  <c r="Q27" i="28" s="1"/>
  <c r="L27" i="28"/>
  <c r="P27" i="28"/>
  <c r="G28" i="28"/>
  <c r="L28" i="28"/>
  <c r="P28" i="28"/>
  <c r="Q28" i="28"/>
  <c r="G29" i="28"/>
  <c r="L29" i="28"/>
  <c r="P29" i="28"/>
  <c r="Q29" i="28"/>
  <c r="G30" i="28"/>
  <c r="Q30" i="28" s="1"/>
  <c r="L30" i="28"/>
  <c r="P30" i="28"/>
  <c r="G31" i="28"/>
  <c r="L31" i="28"/>
  <c r="P31" i="28"/>
  <c r="Q31" i="28"/>
  <c r="G32" i="28"/>
  <c r="L32" i="28"/>
  <c r="P32" i="28"/>
  <c r="Q32" i="28"/>
  <c r="G36" i="28"/>
  <c r="H36" i="28" s="1"/>
  <c r="I36" i="28" s="1"/>
  <c r="L36" i="28"/>
  <c r="P36" i="28"/>
  <c r="Q36" i="28"/>
  <c r="G37" i="28"/>
  <c r="Q37" i="28" s="1"/>
  <c r="H37" i="28"/>
  <c r="I37" i="28"/>
  <c r="L37" i="28"/>
  <c r="P37" i="28"/>
  <c r="G38" i="28"/>
  <c r="H38" i="28" s="1"/>
  <c r="I38" i="28" s="1"/>
  <c r="L38" i="28"/>
  <c r="P38" i="28"/>
  <c r="Q38" i="28"/>
  <c r="G39" i="28"/>
  <c r="Q39" i="28" s="1"/>
  <c r="H39" i="28"/>
  <c r="I39" i="28"/>
  <c r="L39" i="28"/>
  <c r="P39" i="28"/>
  <c r="G40" i="28"/>
  <c r="H40" i="28" s="1"/>
  <c r="I40" i="28" s="1"/>
  <c r="L40" i="28"/>
  <c r="P40" i="28"/>
  <c r="Q40" i="28"/>
  <c r="G41" i="28"/>
  <c r="Q41" i="28" s="1"/>
  <c r="H41" i="28"/>
  <c r="I41" i="28"/>
  <c r="L41" i="28"/>
  <c r="P41" i="28"/>
  <c r="G42" i="28"/>
  <c r="H42" i="28" s="1"/>
  <c r="I42" i="28" s="1"/>
  <c r="L42" i="28"/>
  <c r="P42" i="28"/>
  <c r="Q42" i="28"/>
  <c r="F43" i="28"/>
  <c r="G43" i="28"/>
  <c r="H43" i="28"/>
  <c r="I43" i="28" s="1"/>
  <c r="L43" i="28"/>
  <c r="P43" i="28"/>
  <c r="G44" i="28"/>
  <c r="H44" i="28" s="1"/>
  <c r="I44" i="28" s="1"/>
  <c r="L44" i="28"/>
  <c r="P44" i="28"/>
  <c r="Q44" i="28" s="1"/>
  <c r="F45" i="28"/>
  <c r="G45" i="28"/>
  <c r="L45" i="28"/>
  <c r="P45" i="28"/>
  <c r="G46" i="28"/>
  <c r="H46" i="28"/>
  <c r="I46" i="28" s="1"/>
  <c r="L46" i="28"/>
  <c r="P46" i="28"/>
  <c r="Q46" i="28"/>
  <c r="F47" i="28"/>
  <c r="G47" i="28" s="1"/>
  <c r="L47" i="28"/>
  <c r="P47" i="28"/>
  <c r="G48" i="28"/>
  <c r="H48" i="28" s="1"/>
  <c r="I48" i="28" s="1"/>
  <c r="L48" i="28"/>
  <c r="P48" i="28"/>
  <c r="Q48" i="28"/>
  <c r="F49" i="28"/>
  <c r="G49" i="28" s="1"/>
  <c r="H49" i="28" s="1"/>
  <c r="I49" i="28" s="1"/>
  <c r="L49" i="28"/>
  <c r="P49" i="28"/>
  <c r="Q49" i="28"/>
  <c r="G50" i="28"/>
  <c r="Q50" i="28" s="1"/>
  <c r="H50" i="28"/>
  <c r="I50" i="28" s="1"/>
  <c r="L50" i="28"/>
  <c r="P50" i="28"/>
  <c r="G51" i="28"/>
  <c r="H51" i="28"/>
  <c r="I51" i="28"/>
  <c r="L51" i="28"/>
  <c r="P51" i="28"/>
  <c r="Q51" i="28"/>
  <c r="F52" i="28"/>
  <c r="G52" i="28"/>
  <c r="H52" i="28" s="1"/>
  <c r="I52" i="28"/>
  <c r="L52" i="28"/>
  <c r="P52" i="28"/>
  <c r="G53" i="28"/>
  <c r="H53" i="28"/>
  <c r="I53" i="28" s="1"/>
  <c r="L53" i="28"/>
  <c r="P53" i="28"/>
  <c r="Q53" i="28" s="1"/>
  <c r="F54" i="28"/>
  <c r="G54" i="28" s="1"/>
  <c r="L54" i="28"/>
  <c r="P54" i="28"/>
  <c r="G55" i="28"/>
  <c r="H55" i="28" s="1"/>
  <c r="I55" i="28" s="1"/>
  <c r="L55" i="28"/>
  <c r="P55" i="28"/>
  <c r="Q55" i="28"/>
  <c r="F56" i="28"/>
  <c r="G56" i="28"/>
  <c r="Q56" i="28" s="1"/>
  <c r="H56" i="28"/>
  <c r="I56" i="28" s="1"/>
  <c r="L56" i="28"/>
  <c r="P56" i="28"/>
  <c r="G57" i="28"/>
  <c r="H57" i="28" s="1"/>
  <c r="I57" i="28"/>
  <c r="L57" i="28"/>
  <c r="P57" i="28"/>
  <c r="Q57" i="28" s="1"/>
  <c r="F58" i="28"/>
  <c r="G58" i="28" s="1"/>
  <c r="L58" i="28"/>
  <c r="P58" i="28"/>
  <c r="G59" i="28"/>
  <c r="H59" i="28"/>
  <c r="I59" i="28" s="1"/>
  <c r="L59" i="28"/>
  <c r="P59" i="28"/>
  <c r="Q59" i="28"/>
  <c r="F60" i="28"/>
  <c r="G60" i="28" s="1"/>
  <c r="L60" i="28"/>
  <c r="P60" i="28"/>
  <c r="G61" i="28"/>
  <c r="H61" i="28" s="1"/>
  <c r="I61" i="28" s="1"/>
  <c r="L61" i="28"/>
  <c r="P61" i="28"/>
  <c r="G62" i="28"/>
  <c r="H62" i="28" s="1"/>
  <c r="I62" i="28" s="1"/>
  <c r="L62" i="28"/>
  <c r="P62" i="28"/>
  <c r="Q62" i="28" s="1"/>
  <c r="F63" i="28"/>
  <c r="G63" i="28" s="1"/>
  <c r="L63" i="28"/>
  <c r="P63" i="28"/>
  <c r="G64" i="28"/>
  <c r="H64" i="28"/>
  <c r="I64" i="28"/>
  <c r="L64" i="28"/>
  <c r="P64" i="28"/>
  <c r="Q64" i="28"/>
  <c r="F65" i="28"/>
  <c r="G65" i="28"/>
  <c r="H65" i="28" s="1"/>
  <c r="I65" i="28"/>
  <c r="L65" i="28"/>
  <c r="P65" i="28"/>
  <c r="G66" i="28"/>
  <c r="H66" i="28"/>
  <c r="I66" i="28" s="1"/>
  <c r="L66" i="28"/>
  <c r="P66" i="28"/>
  <c r="Q66" i="28" s="1"/>
  <c r="P67" i="28"/>
  <c r="G68" i="28"/>
  <c r="Q68" i="28" s="1"/>
  <c r="L68" i="28"/>
  <c r="P68" i="28"/>
  <c r="G69" i="28"/>
  <c r="L69" i="28"/>
  <c r="P69" i="28"/>
  <c r="Q69" i="28"/>
  <c r="G70" i="28"/>
  <c r="L70" i="28"/>
  <c r="P70" i="28"/>
  <c r="Q70" i="28"/>
  <c r="G71" i="28"/>
  <c r="Q71" i="28" s="1"/>
  <c r="L71" i="28"/>
  <c r="P71" i="28"/>
  <c r="G72" i="28"/>
  <c r="L72" i="28"/>
  <c r="P72" i="28"/>
  <c r="Q72" i="28"/>
  <c r="G73" i="28"/>
  <c r="L73" i="28"/>
  <c r="P73" i="28"/>
  <c r="Q73" i="28"/>
  <c r="G74" i="28"/>
  <c r="Q74" i="28" s="1"/>
  <c r="L74" i="28"/>
  <c r="P74" i="28"/>
  <c r="G75" i="28"/>
  <c r="L75" i="28"/>
  <c r="P75" i="28"/>
  <c r="Q75" i="28"/>
  <c r="G76" i="28"/>
  <c r="L76" i="28"/>
  <c r="P76" i="28"/>
  <c r="Q76" i="28"/>
  <c r="G77" i="28"/>
  <c r="Q77" i="28" s="1"/>
  <c r="L77" i="28"/>
  <c r="P77" i="28"/>
  <c r="G78" i="28"/>
  <c r="L78" i="28"/>
  <c r="P78" i="28"/>
  <c r="Q78" i="28"/>
  <c r="G79" i="28"/>
  <c r="L79" i="28"/>
  <c r="P79" i="28"/>
  <c r="Q79" i="28"/>
  <c r="G80" i="28"/>
  <c r="Q80" i="28" s="1"/>
  <c r="L80" i="28"/>
  <c r="P80" i="28"/>
  <c r="G81" i="28"/>
  <c r="L81" i="28"/>
  <c r="P81" i="28"/>
  <c r="Q81" i="28"/>
  <c r="G82" i="28"/>
  <c r="L82" i="28"/>
  <c r="P82" i="28"/>
  <c r="Q82" i="28"/>
  <c r="G83" i="28"/>
  <c r="Q83" i="28" s="1"/>
  <c r="L83" i="28"/>
  <c r="P83" i="28"/>
  <c r="G84" i="28"/>
  <c r="L84" i="28"/>
  <c r="P84" i="28"/>
  <c r="Q84" i="28"/>
  <c r="G85" i="28"/>
  <c r="L85" i="28"/>
  <c r="P85" i="28"/>
  <c r="Q85" i="28"/>
  <c r="G86" i="28"/>
  <c r="Q86" i="28" s="1"/>
  <c r="L86" i="28"/>
  <c r="P86" i="28"/>
  <c r="G87" i="28"/>
  <c r="L87" i="28"/>
  <c r="P87" i="28"/>
  <c r="Q87" i="28"/>
  <c r="G88" i="28"/>
  <c r="L88" i="28"/>
  <c r="P88" i="28"/>
  <c r="Q88" i="28"/>
  <c r="G89" i="28"/>
  <c r="Q89" i="28" s="1"/>
  <c r="L89" i="28"/>
  <c r="P89" i="28"/>
  <c r="G90" i="28"/>
  <c r="L90" i="28"/>
  <c r="P90" i="28"/>
  <c r="Q90" i="28"/>
  <c r="G91" i="28"/>
  <c r="L91" i="28"/>
  <c r="P91" i="28"/>
  <c r="Q91" i="28"/>
  <c r="G92" i="28"/>
  <c r="Q92" i="28" s="1"/>
  <c r="L92" i="28"/>
  <c r="P92" i="28"/>
  <c r="G93" i="28"/>
  <c r="L93" i="28"/>
  <c r="P93" i="28"/>
  <c r="Q93" i="28"/>
  <c r="G94" i="28"/>
  <c r="L94" i="28"/>
  <c r="P94" i="28"/>
  <c r="Q94" i="28"/>
  <c r="G95" i="28"/>
  <c r="Q95" i="28" s="1"/>
  <c r="L95" i="28"/>
  <c r="P95" i="28"/>
  <c r="G96" i="28"/>
  <c r="L96" i="28"/>
  <c r="P96" i="28"/>
  <c r="Q96" i="28"/>
  <c r="G97" i="28"/>
  <c r="L97" i="28"/>
  <c r="P97" i="28"/>
  <c r="Q97" i="28"/>
  <c r="G98" i="28"/>
  <c r="Q98" i="28" s="1"/>
  <c r="L98" i="28"/>
  <c r="P98" i="28"/>
  <c r="G99" i="28"/>
  <c r="L99" i="28"/>
  <c r="P99" i="28"/>
  <c r="Q99" i="28"/>
  <c r="G103" i="28"/>
  <c r="L103" i="28"/>
  <c r="P103" i="28"/>
  <c r="G104" i="28"/>
  <c r="H104" i="28"/>
  <c r="I104" i="28" s="1"/>
  <c r="L104" i="28"/>
  <c r="P104" i="28"/>
  <c r="Q104" i="28"/>
  <c r="G105" i="28"/>
  <c r="L105" i="28"/>
  <c r="P105" i="28"/>
  <c r="F106" i="28"/>
  <c r="G106" i="28"/>
  <c r="H106" i="28" s="1"/>
  <c r="I106" i="28" s="1"/>
  <c r="L106" i="28"/>
  <c r="P106" i="28"/>
  <c r="G107" i="28"/>
  <c r="H107" i="28" s="1"/>
  <c r="I107" i="28" s="1"/>
  <c r="L107" i="28"/>
  <c r="P107" i="28"/>
  <c r="F108" i="28"/>
  <c r="G108" i="28" s="1"/>
  <c r="L108" i="28"/>
  <c r="L151" i="28" s="1"/>
  <c r="P108" i="28"/>
  <c r="G109" i="28"/>
  <c r="H109" i="28"/>
  <c r="I109" i="28"/>
  <c r="L109" i="28"/>
  <c r="P109" i="28"/>
  <c r="Q109" i="28"/>
  <c r="F110" i="28"/>
  <c r="G110" i="28"/>
  <c r="H110" i="28" s="1"/>
  <c r="I110" i="28" s="1"/>
  <c r="L110" i="28"/>
  <c r="P110" i="28"/>
  <c r="G111" i="28"/>
  <c r="H111" i="28"/>
  <c r="I111" i="28" s="1"/>
  <c r="L111" i="28"/>
  <c r="P111" i="28"/>
  <c r="Q111" i="28" s="1"/>
  <c r="F112" i="28"/>
  <c r="G112" i="28" s="1"/>
  <c r="Q112" i="28" s="1"/>
  <c r="L112" i="28"/>
  <c r="P112" i="28"/>
  <c r="G113" i="28"/>
  <c r="H113" i="28" s="1"/>
  <c r="I113" i="28" s="1"/>
  <c r="L113" i="28"/>
  <c r="P113" i="28"/>
  <c r="Q113" i="28"/>
  <c r="G114" i="28"/>
  <c r="Q114" i="28" s="1"/>
  <c r="H114" i="28"/>
  <c r="I114" i="28" s="1"/>
  <c r="L114" i="28"/>
  <c r="P114" i="28"/>
  <c r="F115" i="28"/>
  <c r="G115" i="28" s="1"/>
  <c r="L115" i="28"/>
  <c r="P115" i="28"/>
  <c r="G116" i="28"/>
  <c r="Q116" i="28" s="1"/>
  <c r="H116" i="28"/>
  <c r="I116" i="28" s="1"/>
  <c r="L116" i="28"/>
  <c r="P116" i="28"/>
  <c r="F117" i="28"/>
  <c r="G117" i="28" s="1"/>
  <c r="H117" i="28" s="1"/>
  <c r="I117" i="28" s="1"/>
  <c r="L117" i="28"/>
  <c r="P117" i="28"/>
  <c r="G118" i="28"/>
  <c r="L118" i="28"/>
  <c r="P118" i="28"/>
  <c r="F119" i="28"/>
  <c r="G119" i="28"/>
  <c r="H119" i="28" s="1"/>
  <c r="I119" i="28" s="1"/>
  <c r="L119" i="28"/>
  <c r="P119" i="28"/>
  <c r="G120" i="28"/>
  <c r="H120" i="28" s="1"/>
  <c r="I120" i="28" s="1"/>
  <c r="L120" i="28"/>
  <c r="P120" i="28"/>
  <c r="F121" i="28"/>
  <c r="G121" i="28" s="1"/>
  <c r="L121" i="28"/>
  <c r="P121" i="28"/>
  <c r="G122" i="28"/>
  <c r="H122" i="28"/>
  <c r="I122" i="28"/>
  <c r="L122" i="28"/>
  <c r="P122" i="28"/>
  <c r="Q122" i="28"/>
  <c r="F123" i="28"/>
  <c r="G123" i="28"/>
  <c r="H123" i="28" s="1"/>
  <c r="I123" i="28" s="1"/>
  <c r="L123" i="28"/>
  <c r="P123" i="28"/>
  <c r="G124" i="28"/>
  <c r="H124" i="28"/>
  <c r="I124" i="28" s="1"/>
  <c r="L124" i="28"/>
  <c r="P124" i="28"/>
  <c r="Q124" i="28" s="1"/>
  <c r="F125" i="28"/>
  <c r="G125" i="28" s="1"/>
  <c r="Q125" i="28" s="1"/>
  <c r="H125" i="28"/>
  <c r="I125" i="28" s="1"/>
  <c r="L125" i="28"/>
  <c r="P125" i="28"/>
  <c r="G126" i="28"/>
  <c r="H126" i="28" s="1"/>
  <c r="I126" i="28" s="1"/>
  <c r="L126" i="28"/>
  <c r="P126" i="28"/>
  <c r="Q126" i="28"/>
  <c r="G127" i="28"/>
  <c r="Q127" i="28" s="1"/>
  <c r="H127" i="28"/>
  <c r="I127" i="28"/>
  <c r="L127" i="28"/>
  <c r="P127" i="28"/>
  <c r="F128" i="28"/>
  <c r="G128" i="28" s="1"/>
  <c r="L128" i="28"/>
  <c r="P128" i="28"/>
  <c r="G129" i="28"/>
  <c r="Q129" i="28" s="1"/>
  <c r="L129" i="28"/>
  <c r="P129" i="28"/>
  <c r="F130" i="28"/>
  <c r="G130" i="28" s="1"/>
  <c r="Q130" i="28" s="1"/>
  <c r="H130" i="28"/>
  <c r="I130" i="28" s="1"/>
  <c r="L130" i="28"/>
  <c r="P130" i="28"/>
  <c r="G131" i="28"/>
  <c r="L131" i="28"/>
  <c r="P131" i="28"/>
  <c r="P132" i="28"/>
  <c r="G133" i="28"/>
  <c r="L133" i="28"/>
  <c r="P133" i="28"/>
  <c r="Q133" i="28"/>
  <c r="G134" i="28"/>
  <c r="L134" i="28"/>
  <c r="P134" i="28"/>
  <c r="Q134" i="28"/>
  <c r="G135" i="28"/>
  <c r="L135" i="28"/>
  <c r="P135" i="28"/>
  <c r="Q135" i="28" s="1"/>
  <c r="G136" i="28"/>
  <c r="L136" i="28"/>
  <c r="P136" i="28"/>
  <c r="Q136" i="28" s="1"/>
  <c r="G137" i="28"/>
  <c r="L137" i="28"/>
  <c r="P137" i="28"/>
  <c r="Q137" i="28"/>
  <c r="G138" i="28"/>
  <c r="L138" i="28"/>
  <c r="P138" i="28"/>
  <c r="Q138" i="28" s="1"/>
  <c r="G139" i="28"/>
  <c r="L139" i="28"/>
  <c r="P139" i="28"/>
  <c r="Q139" i="28"/>
  <c r="G140" i="28"/>
  <c r="L140" i="28"/>
  <c r="P140" i="28"/>
  <c r="Q140" i="28"/>
  <c r="G141" i="28"/>
  <c r="L141" i="28"/>
  <c r="P141" i="28"/>
  <c r="Q141" i="28" s="1"/>
  <c r="G142" i="28"/>
  <c r="L142" i="28"/>
  <c r="P142" i="28"/>
  <c r="Q142" i="28" s="1"/>
  <c r="G143" i="28"/>
  <c r="L143" i="28"/>
  <c r="P143" i="28"/>
  <c r="Q143" i="28"/>
  <c r="G144" i="28"/>
  <c r="L144" i="28"/>
  <c r="P144" i="28"/>
  <c r="Q144" i="28" s="1"/>
  <c r="G145" i="28"/>
  <c r="Q145" i="28" s="1"/>
  <c r="L145" i="28"/>
  <c r="P145" i="28"/>
  <c r="G146" i="28"/>
  <c r="L146" i="28"/>
  <c r="P146" i="28"/>
  <c r="Q146" i="28"/>
  <c r="G147" i="28"/>
  <c r="L147" i="28"/>
  <c r="P147" i="28"/>
  <c r="Q147" i="28" s="1"/>
  <c r="G148" i="28"/>
  <c r="Q148" i="28" s="1"/>
  <c r="L148" i="28"/>
  <c r="P148" i="28"/>
  <c r="G149" i="28"/>
  <c r="L149" i="28"/>
  <c r="P149" i="28"/>
  <c r="Q149" i="28"/>
  <c r="G150" i="28"/>
  <c r="L150" i="28"/>
  <c r="P150" i="28"/>
  <c r="Q150" i="28" s="1"/>
  <c r="G154" i="28"/>
  <c r="H154" i="28" s="1"/>
  <c r="I154" i="28" s="1"/>
  <c r="L154" i="28"/>
  <c r="P154" i="28"/>
  <c r="G155" i="28"/>
  <c r="H155" i="28" s="1"/>
  <c r="I155" i="28"/>
  <c r="L155" i="28"/>
  <c r="P155" i="28"/>
  <c r="Q155" i="28"/>
  <c r="G156" i="28"/>
  <c r="H156" i="28" s="1"/>
  <c r="I156" i="28" s="1"/>
  <c r="L156" i="28"/>
  <c r="P156" i="28"/>
  <c r="F157" i="28"/>
  <c r="G157" i="28" s="1"/>
  <c r="Q157" i="28" s="1"/>
  <c r="H157" i="28"/>
  <c r="I157" i="28" s="1"/>
  <c r="L157" i="28"/>
  <c r="P157" i="28"/>
  <c r="G158" i="28"/>
  <c r="H158" i="28" s="1"/>
  <c r="I158" i="28" s="1"/>
  <c r="L158" i="28"/>
  <c r="P158" i="28"/>
  <c r="Q158" i="28"/>
  <c r="F159" i="28"/>
  <c r="G159" i="28"/>
  <c r="L159" i="28"/>
  <c r="P159" i="28"/>
  <c r="G160" i="28"/>
  <c r="H160" i="28"/>
  <c r="I160" i="28" s="1"/>
  <c r="L160" i="28"/>
  <c r="P160" i="28"/>
  <c r="Q160" i="28" s="1"/>
  <c r="F161" i="28"/>
  <c r="G161" i="28" s="1"/>
  <c r="L161" i="28"/>
  <c r="P161" i="28"/>
  <c r="G162" i="28"/>
  <c r="H162" i="28" s="1"/>
  <c r="I162" i="28" s="1"/>
  <c r="L162" i="28"/>
  <c r="P162" i="28"/>
  <c r="Q162" i="28"/>
  <c r="F163" i="28"/>
  <c r="G163" i="28"/>
  <c r="Q163" i="28" s="1"/>
  <c r="H163" i="28"/>
  <c r="I163" i="28" s="1"/>
  <c r="L163" i="28"/>
  <c r="P163" i="28"/>
  <c r="G164" i="28"/>
  <c r="H164" i="28" s="1"/>
  <c r="I164" i="28"/>
  <c r="L164" i="28"/>
  <c r="P164" i="28"/>
  <c r="Q164" i="28" s="1"/>
  <c r="F165" i="28"/>
  <c r="G165" i="28" s="1"/>
  <c r="L165" i="28"/>
  <c r="P165" i="28"/>
  <c r="G166" i="28"/>
  <c r="H166" i="28"/>
  <c r="I166" i="28" s="1"/>
  <c r="L166" i="28"/>
  <c r="P166" i="28"/>
  <c r="Q166" i="28"/>
  <c r="F167" i="28"/>
  <c r="G167" i="28" s="1"/>
  <c r="L167" i="28"/>
  <c r="P167" i="28"/>
  <c r="G168" i="28"/>
  <c r="H168" i="28" s="1"/>
  <c r="I168" i="28" s="1"/>
  <c r="L168" i="28"/>
  <c r="P168" i="28"/>
  <c r="F169" i="28"/>
  <c r="G169" i="28" s="1"/>
  <c r="H169" i="28" s="1"/>
  <c r="I169" i="28" s="1"/>
  <c r="L169" i="28"/>
  <c r="P169" i="28"/>
  <c r="Q169" i="28"/>
  <c r="G170" i="28"/>
  <c r="Q170" i="28" s="1"/>
  <c r="H170" i="28"/>
  <c r="I170" i="28" s="1"/>
  <c r="L170" i="28"/>
  <c r="P170" i="28"/>
  <c r="F171" i="28"/>
  <c r="G171" i="28" s="1"/>
  <c r="L171" i="28"/>
  <c r="P171" i="28"/>
  <c r="G172" i="28"/>
  <c r="L172" i="28"/>
  <c r="P172" i="28"/>
  <c r="F173" i="28"/>
  <c r="G173" i="28"/>
  <c r="H173" i="28" s="1"/>
  <c r="I173" i="28" s="1"/>
  <c r="L173" i="28"/>
  <c r="P173" i="28"/>
  <c r="Q173" i="28"/>
  <c r="G174" i="28"/>
  <c r="Q174" i="28" s="1"/>
  <c r="H174" i="28"/>
  <c r="I174" i="28" s="1"/>
  <c r="L174" i="28"/>
  <c r="P174" i="28"/>
  <c r="F175" i="28"/>
  <c r="G175" i="28" s="1"/>
  <c r="L175" i="28"/>
  <c r="P175" i="28"/>
  <c r="G176" i="28"/>
  <c r="Q176" i="28" s="1"/>
  <c r="L176" i="28"/>
  <c r="P176" i="28"/>
  <c r="F177" i="28"/>
  <c r="G177" i="28" s="1"/>
  <c r="Q177" i="28" s="1"/>
  <c r="H177" i="28"/>
  <c r="I177" i="28" s="1"/>
  <c r="L177" i="28"/>
  <c r="P177" i="28"/>
  <c r="G178" i="28"/>
  <c r="L178" i="28"/>
  <c r="P178" i="28"/>
  <c r="G179" i="28"/>
  <c r="H179" i="28"/>
  <c r="I179" i="28" s="1"/>
  <c r="L179" i="28"/>
  <c r="P179" i="28"/>
  <c r="Q179" i="28" s="1"/>
  <c r="F180" i="28"/>
  <c r="G180" i="28" s="1"/>
  <c r="L180" i="28"/>
  <c r="P180" i="28"/>
  <c r="G181" i="28"/>
  <c r="H181" i="28" s="1"/>
  <c r="I181" i="28"/>
  <c r="L181" i="28"/>
  <c r="P181" i="28"/>
  <c r="Q181" i="28"/>
  <c r="F182" i="28"/>
  <c r="G182" i="28" s="1"/>
  <c r="H182" i="28" s="1"/>
  <c r="I182" i="28" s="1"/>
  <c r="L182" i="28"/>
  <c r="P182" i="28"/>
  <c r="G183" i="28"/>
  <c r="H183" i="28"/>
  <c r="I183" i="28" s="1"/>
  <c r="L183" i="28"/>
  <c r="P183" i="28"/>
  <c r="G184" i="28"/>
  <c r="H184" i="28" s="1"/>
  <c r="I184" i="28"/>
  <c r="L184" i="28"/>
  <c r="P184" i="28"/>
  <c r="Q184" i="28"/>
  <c r="F185" i="28"/>
  <c r="G185" i="28"/>
  <c r="Q185" i="28" s="1"/>
  <c r="H185" i="28"/>
  <c r="I185" i="28"/>
  <c r="L185" i="28"/>
  <c r="P185" i="28"/>
  <c r="G186" i="28"/>
  <c r="H186" i="28"/>
  <c r="I186" i="28" s="1"/>
  <c r="L186" i="28"/>
  <c r="P186" i="28"/>
  <c r="Q186" i="28" s="1"/>
  <c r="F187" i="28"/>
  <c r="G187" i="28"/>
  <c r="Q187" i="28" s="1"/>
  <c r="L187" i="28"/>
  <c r="P187" i="28"/>
  <c r="G188" i="28"/>
  <c r="H188" i="28" s="1"/>
  <c r="I188" i="28" s="1"/>
  <c r="L188" i="28"/>
  <c r="P188" i="28"/>
  <c r="Q188" i="28"/>
  <c r="F189" i="28"/>
  <c r="G189" i="28" s="1"/>
  <c r="L189" i="28"/>
  <c r="P189" i="28"/>
  <c r="G190" i="28"/>
  <c r="H190" i="28" s="1"/>
  <c r="I190" i="28"/>
  <c r="L190" i="28"/>
  <c r="P190" i="28"/>
  <c r="Q190" i="28"/>
  <c r="G191" i="28"/>
  <c r="H191" i="28"/>
  <c r="I191" i="28" s="1"/>
  <c r="L191" i="28"/>
  <c r="P191" i="28"/>
  <c r="Q191" i="28"/>
  <c r="G192" i="28"/>
  <c r="H192" i="28" s="1"/>
  <c r="I192" i="28"/>
  <c r="L192" i="28"/>
  <c r="P192" i="28"/>
  <c r="Q192" i="28" s="1"/>
  <c r="F193" i="28"/>
  <c r="G193" i="28"/>
  <c r="L193" i="28"/>
  <c r="P193" i="28"/>
  <c r="G194" i="28"/>
  <c r="H194" i="28"/>
  <c r="I194" i="28" s="1"/>
  <c r="L194" i="28"/>
  <c r="P194" i="28"/>
  <c r="Q194" i="28"/>
  <c r="P195" i="28"/>
  <c r="G196" i="28"/>
  <c r="Q196" i="28" s="1"/>
  <c r="L196" i="28"/>
  <c r="P196" i="28"/>
  <c r="G197" i="28"/>
  <c r="Q197" i="28" s="1"/>
  <c r="L197" i="28"/>
  <c r="P197" i="28"/>
  <c r="G198" i="28"/>
  <c r="Q198" i="28" s="1"/>
  <c r="L198" i="28"/>
  <c r="P198" i="28"/>
  <c r="G199" i="28"/>
  <c r="Q199" i="28" s="1"/>
  <c r="L199" i="28"/>
  <c r="P199" i="28"/>
  <c r="G200" i="28"/>
  <c r="L200" i="28"/>
  <c r="P200" i="28"/>
  <c r="Q200" i="28"/>
  <c r="G201" i="28"/>
  <c r="Q201" i="28" s="1"/>
  <c r="L201" i="28"/>
  <c r="P201" i="28"/>
  <c r="G202" i="28"/>
  <c r="Q202" i="28" s="1"/>
  <c r="L202" i="28"/>
  <c r="P202" i="28"/>
  <c r="G203" i="28"/>
  <c r="Q203" i="28" s="1"/>
  <c r="L203" i="28"/>
  <c r="P203" i="28"/>
  <c r="G204" i="28"/>
  <c r="Q204" i="28" s="1"/>
  <c r="L204" i="28"/>
  <c r="P204" i="28"/>
  <c r="G205" i="28"/>
  <c r="Q205" i="28" s="1"/>
  <c r="L205" i="28"/>
  <c r="P205" i="28"/>
  <c r="G206" i="28"/>
  <c r="L206" i="28"/>
  <c r="P206" i="28"/>
  <c r="G207" i="28"/>
  <c r="Q207" i="28" s="1"/>
  <c r="L207" i="28"/>
  <c r="P207" i="28"/>
  <c r="G208" i="28"/>
  <c r="Q208" i="28" s="1"/>
  <c r="L208" i="28"/>
  <c r="P208" i="28"/>
  <c r="G209" i="28"/>
  <c r="Q209" i="28" s="1"/>
  <c r="L209" i="28"/>
  <c r="P209" i="28"/>
  <c r="G210" i="28"/>
  <c r="Q210" i="28" s="1"/>
  <c r="L210" i="28"/>
  <c r="P210" i="28"/>
  <c r="G211" i="28"/>
  <c r="Q211" i="28" s="1"/>
  <c r="L211" i="28"/>
  <c r="P211" i="28"/>
  <c r="G212" i="28"/>
  <c r="Q212" i="28" s="1"/>
  <c r="L212" i="28"/>
  <c r="P212" i="28"/>
  <c r="G213" i="28"/>
  <c r="Q213" i="28" s="1"/>
  <c r="L213" i="28"/>
  <c r="P213" i="28"/>
  <c r="G214" i="28"/>
  <c r="Q214" i="28" s="1"/>
  <c r="L214" i="28"/>
  <c r="P214" i="28"/>
  <c r="G215" i="28"/>
  <c r="Q215" i="28" s="1"/>
  <c r="L215" i="28"/>
  <c r="P215" i="28"/>
  <c r="G216" i="28"/>
  <c r="Q216" i="28" s="1"/>
  <c r="L216" i="28"/>
  <c r="P216" i="28"/>
  <c r="G217" i="28"/>
  <c r="Q217" i="28" s="1"/>
  <c r="L217" i="28"/>
  <c r="P217" i="28"/>
  <c r="G218" i="28"/>
  <c r="L218" i="28"/>
  <c r="P218" i="28"/>
  <c r="Q218" i="28"/>
  <c r="G219" i="28"/>
  <c r="Q219" i="28" s="1"/>
  <c r="L219" i="28"/>
  <c r="P219" i="28"/>
  <c r="G220" i="28"/>
  <c r="Q220" i="28" s="1"/>
  <c r="L220" i="28"/>
  <c r="P220" i="28"/>
  <c r="G221" i="28"/>
  <c r="Q221" i="28" s="1"/>
  <c r="L221" i="28"/>
  <c r="P221" i="28"/>
  <c r="G222" i="28"/>
  <c r="Q222" i="28" s="1"/>
  <c r="L222" i="28"/>
  <c r="P222" i="28"/>
  <c r="G223" i="28"/>
  <c r="Q223" i="28" s="1"/>
  <c r="L223" i="28"/>
  <c r="P223" i="28"/>
  <c r="G224" i="28"/>
  <c r="L224" i="28"/>
  <c r="P224" i="28"/>
  <c r="G225" i="28"/>
  <c r="Q225" i="28" s="1"/>
  <c r="L225" i="28"/>
  <c r="P225" i="28"/>
  <c r="G226" i="28"/>
  <c r="Q226" i="28" s="1"/>
  <c r="L226" i="28"/>
  <c r="P226" i="28"/>
  <c r="G227" i="28"/>
  <c r="Q227" i="28" s="1"/>
  <c r="L227" i="28"/>
  <c r="P227" i="28"/>
  <c r="G228" i="28"/>
  <c r="Q228" i="28" s="1"/>
  <c r="L228" i="28"/>
  <c r="P228" i="28"/>
  <c r="G229" i="28"/>
  <c r="Q229" i="28" s="1"/>
  <c r="L229" i="28"/>
  <c r="P229" i="28"/>
  <c r="G230" i="28"/>
  <c r="Q230" i="28" s="1"/>
  <c r="L230" i="28"/>
  <c r="P230" i="28"/>
  <c r="G231" i="28"/>
  <c r="Q231" i="28" s="1"/>
  <c r="L231" i="28"/>
  <c r="P231" i="28"/>
  <c r="G232" i="28"/>
  <c r="Q232" i="28" s="1"/>
  <c r="L232" i="28"/>
  <c r="P232" i="28"/>
  <c r="G233" i="28"/>
  <c r="Q233" i="28" s="1"/>
  <c r="L233" i="28"/>
  <c r="P233" i="28"/>
  <c r="G234" i="28"/>
  <c r="Q234" i="28" s="1"/>
  <c r="L234" i="28"/>
  <c r="P234" i="28"/>
  <c r="G235" i="28"/>
  <c r="Q235" i="28" s="1"/>
  <c r="L235" i="28"/>
  <c r="P235" i="28"/>
  <c r="Q237" i="28"/>
  <c r="G239" i="28"/>
  <c r="H239" i="28" s="1"/>
  <c r="I239" i="28" s="1"/>
  <c r="L239" i="28"/>
  <c r="P239" i="28"/>
  <c r="G240" i="28"/>
  <c r="H240" i="28" s="1"/>
  <c r="I240" i="28"/>
  <c r="L240" i="28"/>
  <c r="P240" i="28"/>
  <c r="P262" i="28" s="1"/>
  <c r="Q240" i="28"/>
  <c r="F241" i="28"/>
  <c r="G241" i="28"/>
  <c r="L241" i="28"/>
  <c r="P241" i="28"/>
  <c r="G242" i="28"/>
  <c r="H242" i="28"/>
  <c r="I242" i="28"/>
  <c r="L242" i="28"/>
  <c r="P242" i="28"/>
  <c r="Q242" i="28" s="1"/>
  <c r="F243" i="28"/>
  <c r="G243" i="28" s="1"/>
  <c r="L243" i="28"/>
  <c r="P243" i="28"/>
  <c r="G244" i="28"/>
  <c r="H244" i="28" s="1"/>
  <c r="I244" i="28" s="1"/>
  <c r="L244" i="28"/>
  <c r="P244" i="28"/>
  <c r="G245" i="28"/>
  <c r="Q245" i="28" s="1"/>
  <c r="H245" i="28"/>
  <c r="I245" i="28"/>
  <c r="L245" i="28"/>
  <c r="P245" i="28"/>
  <c r="F246" i="28"/>
  <c r="G246" i="28"/>
  <c r="Q246" i="28" s="1"/>
  <c r="L246" i="28"/>
  <c r="P246" i="28"/>
  <c r="G247" i="28"/>
  <c r="H247" i="28"/>
  <c r="I247" i="28"/>
  <c r="L247" i="28"/>
  <c r="P247" i="28"/>
  <c r="Q247" i="28"/>
  <c r="F248" i="28"/>
  <c r="G248" i="28"/>
  <c r="Q248" i="28" s="1"/>
  <c r="L248" i="28"/>
  <c r="P248" i="28"/>
  <c r="G249" i="28"/>
  <c r="H249" i="28"/>
  <c r="I249" i="28" s="1"/>
  <c r="L249" i="28"/>
  <c r="P249" i="28"/>
  <c r="Q249" i="28"/>
  <c r="F250" i="28"/>
  <c r="G250" i="28" s="1"/>
  <c r="L250" i="28"/>
  <c r="P250" i="28"/>
  <c r="G251" i="28"/>
  <c r="H251" i="28" s="1"/>
  <c r="I251" i="28" s="1"/>
  <c r="L251" i="28"/>
  <c r="P251" i="28"/>
  <c r="Q251" i="28"/>
  <c r="F252" i="28"/>
  <c r="G252" i="28"/>
  <c r="Q252" i="28" s="1"/>
  <c r="H252" i="28"/>
  <c r="I252" i="28" s="1"/>
  <c r="L252" i="28"/>
  <c r="P252" i="28"/>
  <c r="G253" i="28"/>
  <c r="H253" i="28" s="1"/>
  <c r="I253" i="28"/>
  <c r="L253" i="28"/>
  <c r="P253" i="28"/>
  <c r="Q253" i="28" s="1"/>
  <c r="G254" i="28"/>
  <c r="L254" i="28"/>
  <c r="P254" i="28"/>
  <c r="P255" i="28"/>
  <c r="G256" i="28"/>
  <c r="Q256" i="28" s="1"/>
  <c r="L256" i="28"/>
  <c r="P256" i="28"/>
  <c r="G257" i="28"/>
  <c r="L257" i="28"/>
  <c r="P257" i="28"/>
  <c r="Q257" i="28"/>
  <c r="G258" i="28"/>
  <c r="Q258" i="28" s="1"/>
  <c r="L258" i="28"/>
  <c r="P258" i="28"/>
  <c r="G259" i="28"/>
  <c r="Q259" i="28" s="1"/>
  <c r="L259" i="28"/>
  <c r="P259" i="28"/>
  <c r="G260" i="28"/>
  <c r="L260" i="28"/>
  <c r="P260" i="28"/>
  <c r="Q260" i="28"/>
  <c r="G261" i="28"/>
  <c r="Q261" i="28" s="1"/>
  <c r="L261" i="28"/>
  <c r="P261" i="28"/>
  <c r="L262" i="28"/>
  <c r="Q263" i="28"/>
  <c r="G265" i="28"/>
  <c r="H265" i="28"/>
  <c r="I265" i="28"/>
  <c r="L265" i="28"/>
  <c r="P265" i="28"/>
  <c r="Q265" i="28"/>
  <c r="F266" i="28"/>
  <c r="G266" i="28"/>
  <c r="Q266" i="28" s="1"/>
  <c r="L266" i="28"/>
  <c r="P266" i="28"/>
  <c r="G267" i="28"/>
  <c r="H267" i="28"/>
  <c r="I267" i="28" s="1"/>
  <c r="L267" i="28"/>
  <c r="P267" i="28"/>
  <c r="Q267" i="28"/>
  <c r="F268" i="28"/>
  <c r="G268" i="28" s="1"/>
  <c r="L268" i="28"/>
  <c r="P268" i="28"/>
  <c r="Q268" i="28"/>
  <c r="G269" i="28"/>
  <c r="H269" i="28" s="1"/>
  <c r="I269" i="28" s="1"/>
  <c r="L269" i="28"/>
  <c r="P269" i="28"/>
  <c r="Q269" i="28" s="1"/>
  <c r="F270" i="28"/>
  <c r="G270" i="28" s="1"/>
  <c r="L270" i="28"/>
  <c r="P270" i="28"/>
  <c r="G271" i="28"/>
  <c r="H271" i="28" s="1"/>
  <c r="I271" i="28"/>
  <c r="L271" i="28"/>
  <c r="P271" i="28"/>
  <c r="Q271" i="28"/>
  <c r="F272" i="28"/>
  <c r="G272" i="28"/>
  <c r="H272" i="28" s="1"/>
  <c r="I272" i="28" s="1"/>
  <c r="L272" i="28"/>
  <c r="P272" i="28"/>
  <c r="G273" i="28"/>
  <c r="H273" i="28"/>
  <c r="I273" i="28"/>
  <c r="L273" i="28"/>
  <c r="P273" i="28"/>
  <c r="Q273" i="28"/>
  <c r="F274" i="28"/>
  <c r="G274" i="28" s="1"/>
  <c r="H274" i="28"/>
  <c r="I274" i="28" s="1"/>
  <c r="L274" i="28"/>
  <c r="P274" i="28"/>
  <c r="G275" i="28"/>
  <c r="H275" i="28" s="1"/>
  <c r="I275" i="28" s="1"/>
  <c r="L275" i="28"/>
  <c r="P275" i="28"/>
  <c r="Q275" i="28"/>
  <c r="F276" i="28"/>
  <c r="G276" i="28"/>
  <c r="Q276" i="28" s="1"/>
  <c r="H276" i="28"/>
  <c r="I276" i="28" s="1"/>
  <c r="L276" i="28"/>
  <c r="P276" i="28"/>
  <c r="G277" i="28"/>
  <c r="H277" i="28"/>
  <c r="I277" i="28"/>
  <c r="L277" i="28"/>
  <c r="P277" i="28"/>
  <c r="F278" i="28"/>
  <c r="G278" i="28" s="1"/>
  <c r="L278" i="28"/>
  <c r="P278" i="28"/>
  <c r="G279" i="28"/>
  <c r="H279" i="28"/>
  <c r="I279" i="28"/>
  <c r="L279" i="28"/>
  <c r="P279" i="28"/>
  <c r="Q279" i="28"/>
  <c r="F280" i="28"/>
  <c r="G280" i="28"/>
  <c r="H280" i="28" s="1"/>
  <c r="I280" i="28" s="1"/>
  <c r="L280" i="28"/>
  <c r="P280" i="28"/>
  <c r="G281" i="28"/>
  <c r="H281" i="28"/>
  <c r="I281" i="28"/>
  <c r="L281" i="28"/>
  <c r="P281" i="28"/>
  <c r="Q281" i="28"/>
  <c r="F282" i="28"/>
  <c r="G282" i="28"/>
  <c r="H282" i="28" s="1"/>
  <c r="I282" i="28" s="1"/>
  <c r="L282" i="28"/>
  <c r="P282" i="28"/>
  <c r="G283" i="28"/>
  <c r="H283" i="28"/>
  <c r="I283" i="28" s="1"/>
  <c r="L283" i="28"/>
  <c r="P283" i="28"/>
  <c r="Q283" i="28"/>
  <c r="F284" i="28"/>
  <c r="G284" i="28" s="1"/>
  <c r="H284" i="28" s="1"/>
  <c r="I284" i="28" s="1"/>
  <c r="L284" i="28"/>
  <c r="P284" i="28"/>
  <c r="Q284" i="28"/>
  <c r="G285" i="28"/>
  <c r="H285" i="28" s="1"/>
  <c r="I285" i="28"/>
  <c r="L285" i="28"/>
  <c r="P285" i="28"/>
  <c r="Q285" i="28" s="1"/>
  <c r="F286" i="28"/>
  <c r="G286" i="28"/>
  <c r="H286" i="28" s="1"/>
  <c r="I286" i="28" s="1"/>
  <c r="L286" i="28"/>
  <c r="P286" i="28"/>
  <c r="Q286" i="28"/>
  <c r="G287" i="28"/>
  <c r="H287" i="28"/>
  <c r="I287" i="28"/>
  <c r="L287" i="28"/>
  <c r="P287" i="28"/>
  <c r="F288" i="28"/>
  <c r="G288" i="28"/>
  <c r="H288" i="28" s="1"/>
  <c r="I288" i="28" s="1"/>
  <c r="L288" i="28"/>
  <c r="P288" i="28"/>
  <c r="Q288" i="28"/>
  <c r="G289" i="28"/>
  <c r="H289" i="28"/>
  <c r="I289" i="28"/>
  <c r="L289" i="28"/>
  <c r="P289" i="28"/>
  <c r="Q289" i="28"/>
  <c r="P290" i="28"/>
  <c r="G291" i="28"/>
  <c r="Q291" i="28" s="1"/>
  <c r="L291" i="28"/>
  <c r="P291" i="28"/>
  <c r="G292" i="28"/>
  <c r="L292" i="28"/>
  <c r="P292" i="28"/>
  <c r="G293" i="28"/>
  <c r="L293" i="28"/>
  <c r="P293" i="28"/>
  <c r="Q293" i="28" s="1"/>
  <c r="G294" i="28"/>
  <c r="Q294" i="28" s="1"/>
  <c r="L294" i="28"/>
  <c r="P294" i="28"/>
  <c r="G295" i="28"/>
  <c r="L295" i="28"/>
  <c r="P295" i="28"/>
  <c r="G296" i="28"/>
  <c r="Q296" i="28" s="1"/>
  <c r="L296" i="28"/>
  <c r="P296" i="28"/>
  <c r="G297" i="28"/>
  <c r="L297" i="28"/>
  <c r="P297" i="28"/>
  <c r="Q297" i="28" s="1"/>
  <c r="G298" i="28"/>
  <c r="Q298" i="28" s="1"/>
  <c r="L298" i="28"/>
  <c r="P298" i="28"/>
  <c r="G299" i="28"/>
  <c r="L299" i="28"/>
  <c r="P299" i="28"/>
  <c r="Q299" i="28"/>
  <c r="G300" i="28"/>
  <c r="Q300" i="28" s="1"/>
  <c r="L300" i="28"/>
  <c r="P300" i="28"/>
  <c r="G301" i="28"/>
  <c r="Q301" i="28" s="1"/>
  <c r="L301" i="28"/>
  <c r="P301" i="28"/>
  <c r="G302" i="28"/>
  <c r="Q302" i="28" s="1"/>
  <c r="L302" i="28"/>
  <c r="P302" i="28"/>
  <c r="G303" i="28"/>
  <c r="L303" i="28"/>
  <c r="P303" i="28"/>
  <c r="Q303" i="28"/>
  <c r="G304" i="28"/>
  <c r="L304" i="28"/>
  <c r="P304" i="28"/>
  <c r="G305" i="28"/>
  <c r="L305" i="28"/>
  <c r="P305" i="28"/>
  <c r="Q305" i="28"/>
  <c r="G306" i="28"/>
  <c r="L306" i="28"/>
  <c r="P306" i="28"/>
  <c r="Q306" i="28" s="1"/>
  <c r="G307" i="28"/>
  <c r="Q307" i="28" s="1"/>
  <c r="L307" i="28"/>
  <c r="P307" i="28"/>
  <c r="G308" i="28"/>
  <c r="Q308" i="28" s="1"/>
  <c r="L308" i="28"/>
  <c r="P308" i="28"/>
  <c r="G309" i="28"/>
  <c r="Q309" i="28" s="1"/>
  <c r="L309" i="28"/>
  <c r="P309" i="28"/>
  <c r="G310" i="28"/>
  <c r="L310" i="28"/>
  <c r="P310" i="28"/>
  <c r="G311" i="28"/>
  <c r="Q311" i="28" s="1"/>
  <c r="L311" i="28"/>
  <c r="P311" i="28"/>
  <c r="G312" i="28"/>
  <c r="L312" i="28"/>
  <c r="P312" i="28"/>
  <c r="Q312" i="28"/>
  <c r="G313" i="28"/>
  <c r="L313" i="28"/>
  <c r="P313" i="28"/>
  <c r="G314" i="28"/>
  <c r="Q314" i="28" s="1"/>
  <c r="L314" i="28"/>
  <c r="P314" i="28"/>
  <c r="G315" i="28"/>
  <c r="L315" i="28"/>
  <c r="P315" i="28"/>
  <c r="G316" i="28"/>
  <c r="Q316" i="28" s="1"/>
  <c r="L316" i="28"/>
  <c r="P316" i="28"/>
  <c r="G317" i="28"/>
  <c r="Q317" i="28" s="1"/>
  <c r="L317" i="28"/>
  <c r="P317" i="28"/>
  <c r="G318" i="28"/>
  <c r="L318" i="28"/>
  <c r="P318" i="28"/>
  <c r="Q318" i="28"/>
  <c r="G319" i="28"/>
  <c r="L319" i="28"/>
  <c r="P319" i="28"/>
  <c r="G320" i="28"/>
  <c r="L320" i="28"/>
  <c r="P320" i="28"/>
  <c r="Q320" i="28" s="1"/>
  <c r="G321" i="28"/>
  <c r="Q321" i="28" s="1"/>
  <c r="L321" i="28"/>
  <c r="P321" i="28"/>
  <c r="G322" i="28"/>
  <c r="Q322" i="28" s="1"/>
  <c r="L322" i="28"/>
  <c r="P322" i="28"/>
  <c r="G323" i="28"/>
  <c r="L323" i="28"/>
  <c r="P323" i="28"/>
  <c r="Q323" i="28" s="1"/>
  <c r="G324" i="28"/>
  <c r="Q324" i="28" s="1"/>
  <c r="L324" i="28"/>
  <c r="P324" i="28"/>
  <c r="G325" i="28"/>
  <c r="Q325" i="28" s="1"/>
  <c r="L325" i="28"/>
  <c r="P325" i="28"/>
  <c r="G326" i="28"/>
  <c r="L326" i="28"/>
  <c r="P326" i="28"/>
  <c r="Q326" i="28" s="1"/>
  <c r="G327" i="28"/>
  <c r="Q327" i="28" s="1"/>
  <c r="L327" i="28"/>
  <c r="P327" i="28"/>
  <c r="G328" i="28"/>
  <c r="Q328" i="28" s="1"/>
  <c r="L328" i="28"/>
  <c r="P328" i="28"/>
  <c r="G329" i="28"/>
  <c r="L329" i="28"/>
  <c r="P329" i="28"/>
  <c r="Q329" i="28" s="1"/>
  <c r="G330" i="28"/>
  <c r="Q330" i="28" s="1"/>
  <c r="L330" i="28"/>
  <c r="P330" i="28"/>
  <c r="G331" i="28"/>
  <c r="Q331" i="28" s="1"/>
  <c r="L331" i="28"/>
  <c r="P331" i="28"/>
  <c r="G332" i="28"/>
  <c r="L332" i="28"/>
  <c r="P332" i="28"/>
  <c r="Q332" i="28" s="1"/>
  <c r="G336" i="28"/>
  <c r="H336" i="28"/>
  <c r="I336" i="28"/>
  <c r="L336" i="28"/>
  <c r="P336" i="28"/>
  <c r="P372" i="28" s="1"/>
  <c r="F337" i="28"/>
  <c r="G337" i="28"/>
  <c r="Q337" i="28" s="1"/>
  <c r="L337" i="28"/>
  <c r="P337" i="28"/>
  <c r="G338" i="28"/>
  <c r="Q338" i="28" s="1"/>
  <c r="H338" i="28"/>
  <c r="I338" i="28" s="1"/>
  <c r="L338" i="28"/>
  <c r="P338" i="28"/>
  <c r="F339" i="28"/>
  <c r="G339" i="28" s="1"/>
  <c r="L339" i="28"/>
  <c r="P339" i="28"/>
  <c r="G340" i="28"/>
  <c r="H340" i="28" s="1"/>
  <c r="I340" i="28" s="1"/>
  <c r="L340" i="28"/>
  <c r="P340" i="28"/>
  <c r="Q340" i="28"/>
  <c r="F341" i="28"/>
  <c r="G341" i="28" s="1"/>
  <c r="L341" i="28"/>
  <c r="P341" i="28"/>
  <c r="G342" i="28"/>
  <c r="Q342" i="28" s="1"/>
  <c r="H342" i="28"/>
  <c r="I342" i="28" s="1"/>
  <c r="L342" i="28"/>
  <c r="P342" i="28"/>
  <c r="F343" i="28"/>
  <c r="G343" i="28"/>
  <c r="H343" i="28"/>
  <c r="I343" i="28" s="1"/>
  <c r="L343" i="28"/>
  <c r="P343" i="28"/>
  <c r="Q343" i="28" s="1"/>
  <c r="G344" i="28"/>
  <c r="H344" i="28" s="1"/>
  <c r="I344" i="28" s="1"/>
  <c r="L344" i="28"/>
  <c r="P344" i="28"/>
  <c r="F345" i="28"/>
  <c r="G345" i="28"/>
  <c r="L345" i="28"/>
  <c r="P345" i="28"/>
  <c r="G346" i="28"/>
  <c r="H346" i="28" s="1"/>
  <c r="I346" i="28" s="1"/>
  <c r="L346" i="28"/>
  <c r="P346" i="28"/>
  <c r="F347" i="28"/>
  <c r="G347" i="28" s="1"/>
  <c r="L347" i="28"/>
  <c r="P347" i="28"/>
  <c r="G348" i="28"/>
  <c r="H348" i="28"/>
  <c r="I348" i="28" s="1"/>
  <c r="L348" i="28"/>
  <c r="P348" i="28"/>
  <c r="Q348" i="28"/>
  <c r="F349" i="28"/>
  <c r="G349" i="28"/>
  <c r="Q349" i="28" s="1"/>
  <c r="H349" i="28"/>
  <c r="I349" i="28" s="1"/>
  <c r="L349" i="28"/>
  <c r="P349" i="28"/>
  <c r="G350" i="28"/>
  <c r="Q350" i="28" s="1"/>
  <c r="L350" i="28"/>
  <c r="P350" i="28"/>
  <c r="F351" i="28"/>
  <c r="G351" i="28"/>
  <c r="H351" i="28" s="1"/>
  <c r="I351" i="28" s="1"/>
  <c r="L351" i="28"/>
  <c r="P351" i="28"/>
  <c r="Q351" i="28"/>
  <c r="G352" i="28"/>
  <c r="H352" i="28" s="1"/>
  <c r="I352" i="28" s="1"/>
  <c r="L352" i="28"/>
  <c r="P352" i="28"/>
  <c r="Q352" i="28"/>
  <c r="F353" i="28"/>
  <c r="G353" i="28" s="1"/>
  <c r="L353" i="28"/>
  <c r="P353" i="28"/>
  <c r="G354" i="28"/>
  <c r="H354" i="28" s="1"/>
  <c r="I354" i="28" s="1"/>
  <c r="L354" i="28"/>
  <c r="P354" i="28"/>
  <c r="Q354" i="28"/>
  <c r="P355" i="28"/>
  <c r="G356" i="28"/>
  <c r="Q356" i="28" s="1"/>
  <c r="L356" i="28"/>
  <c r="P356" i="28"/>
  <c r="G357" i="28"/>
  <c r="L357" i="28"/>
  <c r="L372" i="28" s="1"/>
  <c r="H16" i="36" s="1"/>
  <c r="P357" i="28"/>
  <c r="Q357" i="28"/>
  <c r="G358" i="28"/>
  <c r="Q358" i="28" s="1"/>
  <c r="L358" i="28"/>
  <c r="P358" i="28"/>
  <c r="G359" i="28"/>
  <c r="Q359" i="28" s="1"/>
  <c r="L359" i="28"/>
  <c r="P359" i="28"/>
  <c r="G360" i="28"/>
  <c r="L360" i="28"/>
  <c r="P360" i="28"/>
  <c r="Q360" i="28"/>
  <c r="G361" i="28"/>
  <c r="Q361" i="28" s="1"/>
  <c r="L361" i="28"/>
  <c r="P361" i="28"/>
  <c r="G362" i="28"/>
  <c r="Q362" i="28" s="1"/>
  <c r="L362" i="28"/>
  <c r="P362" i="28"/>
  <c r="G363" i="28"/>
  <c r="L363" i="28"/>
  <c r="P363" i="28"/>
  <c r="Q363" i="28"/>
  <c r="G364" i="28"/>
  <c r="Q364" i="28" s="1"/>
  <c r="L364" i="28"/>
  <c r="P364" i="28"/>
  <c r="G365" i="28"/>
  <c r="Q365" i="28" s="1"/>
  <c r="L365" i="28"/>
  <c r="P365" i="28"/>
  <c r="G366" i="28"/>
  <c r="L366" i="28"/>
  <c r="P366" i="28"/>
  <c r="Q366" i="28"/>
  <c r="G367" i="28"/>
  <c r="Q367" i="28" s="1"/>
  <c r="L367" i="28"/>
  <c r="P367" i="28"/>
  <c r="G368" i="28"/>
  <c r="Q368" i="28" s="1"/>
  <c r="L368" i="28"/>
  <c r="P368" i="28"/>
  <c r="G369" i="28"/>
  <c r="L369" i="28"/>
  <c r="P369" i="28"/>
  <c r="Q369" i="28"/>
  <c r="G370" i="28"/>
  <c r="Q370" i="28" s="1"/>
  <c r="L370" i="28"/>
  <c r="P370" i="28"/>
  <c r="G371" i="28"/>
  <c r="Q371" i="28" s="1"/>
  <c r="L371" i="28"/>
  <c r="P371" i="28"/>
  <c r="G375" i="28"/>
  <c r="Q375" i="28" s="1"/>
  <c r="H375" i="28"/>
  <c r="I375" i="28" s="1"/>
  <c r="L375" i="28"/>
  <c r="P375" i="28"/>
  <c r="P402" i="28" s="1"/>
  <c r="F376" i="28"/>
  <c r="G376" i="28"/>
  <c r="H376" i="28"/>
  <c r="I376" i="28" s="1"/>
  <c r="L376" i="28"/>
  <c r="L402" i="28" s="1"/>
  <c r="P376" i="28"/>
  <c r="Q376" i="28" s="1"/>
  <c r="G377" i="28"/>
  <c r="H377" i="28" s="1"/>
  <c r="I377" i="28" s="1"/>
  <c r="L377" i="28"/>
  <c r="P377" i="28"/>
  <c r="F378" i="28"/>
  <c r="G378" i="28"/>
  <c r="L378" i="28"/>
  <c r="P378" i="28"/>
  <c r="G379" i="28"/>
  <c r="Q379" i="28" s="1"/>
  <c r="H379" i="28"/>
  <c r="I379" i="28"/>
  <c r="L379" i="28"/>
  <c r="P379" i="28"/>
  <c r="F380" i="28"/>
  <c r="G380" i="28" s="1"/>
  <c r="L380" i="28"/>
  <c r="P380" i="28"/>
  <c r="G381" i="28"/>
  <c r="H381" i="28"/>
  <c r="I381" i="28" s="1"/>
  <c r="L381" i="28"/>
  <c r="P381" i="28"/>
  <c r="Q381" i="28"/>
  <c r="P382" i="28"/>
  <c r="G383" i="28"/>
  <c r="Q383" i="28" s="1"/>
  <c r="L383" i="28"/>
  <c r="P383" i="28"/>
  <c r="G384" i="28"/>
  <c r="Q384" i="28" s="1"/>
  <c r="L384" i="28"/>
  <c r="P384" i="28"/>
  <c r="G385" i="28"/>
  <c r="Q385" i="28" s="1"/>
  <c r="L385" i="28"/>
  <c r="P385" i="28"/>
  <c r="G386" i="28"/>
  <c r="Q386" i="28" s="1"/>
  <c r="L386" i="28"/>
  <c r="P386" i="28"/>
  <c r="G387" i="28"/>
  <c r="Q387" i="28" s="1"/>
  <c r="L387" i="28"/>
  <c r="P387" i="28"/>
  <c r="G388" i="28"/>
  <c r="Q388" i="28" s="1"/>
  <c r="L388" i="28"/>
  <c r="P388" i="28"/>
  <c r="G389" i="28"/>
  <c r="Q389" i="28" s="1"/>
  <c r="L389" i="28"/>
  <c r="P389" i="28"/>
  <c r="G390" i="28"/>
  <c r="Q390" i="28" s="1"/>
  <c r="L390" i="28"/>
  <c r="P390" i="28"/>
  <c r="G391" i="28"/>
  <c r="Q391" i="28" s="1"/>
  <c r="L391" i="28"/>
  <c r="P391" i="28"/>
  <c r="G392" i="28"/>
  <c r="Q392" i="28" s="1"/>
  <c r="L392" i="28"/>
  <c r="P392" i="28"/>
  <c r="G393" i="28"/>
  <c r="Q393" i="28" s="1"/>
  <c r="L393" i="28"/>
  <c r="P393" i="28"/>
  <c r="G394" i="28"/>
  <c r="Q394" i="28" s="1"/>
  <c r="L394" i="28"/>
  <c r="P394" i="28"/>
  <c r="G395" i="28"/>
  <c r="Q395" i="28" s="1"/>
  <c r="L395" i="28"/>
  <c r="P395" i="28"/>
  <c r="G396" i="28"/>
  <c r="Q396" i="28" s="1"/>
  <c r="L396" i="28"/>
  <c r="P396" i="28"/>
  <c r="G397" i="28"/>
  <c r="Q397" i="28" s="1"/>
  <c r="L397" i="28"/>
  <c r="P397" i="28"/>
  <c r="G398" i="28"/>
  <c r="Q398" i="28" s="1"/>
  <c r="L398" i="28"/>
  <c r="P398" i="28"/>
  <c r="G399" i="28"/>
  <c r="Q399" i="28" s="1"/>
  <c r="L399" i="28"/>
  <c r="P399" i="28"/>
  <c r="G400" i="28"/>
  <c r="Q400" i="28" s="1"/>
  <c r="L400" i="28"/>
  <c r="P400" i="28"/>
  <c r="G401" i="28"/>
  <c r="Q401" i="28" s="1"/>
  <c r="L401" i="28"/>
  <c r="P401" i="28"/>
  <c r="G405" i="28"/>
  <c r="L405" i="28"/>
  <c r="P405" i="28"/>
  <c r="F406" i="28"/>
  <c r="G406" i="28"/>
  <c r="H406" i="28"/>
  <c r="I406" i="28" s="1"/>
  <c r="L406" i="28"/>
  <c r="P406" i="28"/>
  <c r="Q406" i="28"/>
  <c r="G407" i="28"/>
  <c r="Q407" i="28" s="1"/>
  <c r="H407" i="28"/>
  <c r="I407" i="28"/>
  <c r="L407" i="28"/>
  <c r="P407" i="28"/>
  <c r="F408" i="28"/>
  <c r="G408" i="28"/>
  <c r="L408" i="28"/>
  <c r="P408" i="28"/>
  <c r="G409" i="28"/>
  <c r="Q409" i="28" s="1"/>
  <c r="H409" i="28"/>
  <c r="I409" i="28" s="1"/>
  <c r="L409" i="28"/>
  <c r="P409" i="28"/>
  <c r="F410" i="28"/>
  <c r="G410" i="28" s="1"/>
  <c r="L410" i="28"/>
  <c r="L435" i="28" s="1"/>
  <c r="H18" i="36" s="1"/>
  <c r="P410" i="28"/>
  <c r="G411" i="28"/>
  <c r="H411" i="28" s="1"/>
  <c r="I411" i="28" s="1"/>
  <c r="L411" i="28"/>
  <c r="P411" i="28"/>
  <c r="Q411" i="28"/>
  <c r="F412" i="28"/>
  <c r="G412" i="28" s="1"/>
  <c r="L412" i="28"/>
  <c r="P412" i="28"/>
  <c r="G413" i="28"/>
  <c r="Q413" i="28" s="1"/>
  <c r="H413" i="28"/>
  <c r="I413" i="28" s="1"/>
  <c r="L413" i="28"/>
  <c r="P413" i="28"/>
  <c r="F414" i="28"/>
  <c r="G414" i="28"/>
  <c r="H414" i="28"/>
  <c r="I414" i="28" s="1"/>
  <c r="L414" i="28"/>
  <c r="P414" i="28"/>
  <c r="Q414" i="28" s="1"/>
  <c r="G415" i="28"/>
  <c r="H415" i="28" s="1"/>
  <c r="I415" i="28" s="1"/>
  <c r="L415" i="28"/>
  <c r="P415" i="28"/>
  <c r="F416" i="28"/>
  <c r="G416" i="28"/>
  <c r="L416" i="28"/>
  <c r="P416" i="28"/>
  <c r="G417" i="28"/>
  <c r="Q417" i="28" s="1"/>
  <c r="H417" i="28"/>
  <c r="I417" i="28"/>
  <c r="L417" i="28"/>
  <c r="P417" i="28"/>
  <c r="P418" i="28"/>
  <c r="G419" i="28"/>
  <c r="Q419" i="28" s="1"/>
  <c r="L419" i="28"/>
  <c r="P419" i="28"/>
  <c r="G420" i="28"/>
  <c r="Q420" i="28" s="1"/>
  <c r="L420" i="28"/>
  <c r="P420" i="28"/>
  <c r="G421" i="28"/>
  <c r="L421" i="28"/>
  <c r="P421" i="28"/>
  <c r="Q421" i="28" s="1"/>
  <c r="G422" i="28"/>
  <c r="Q422" i="28" s="1"/>
  <c r="L422" i="28"/>
  <c r="P422" i="28"/>
  <c r="G423" i="28"/>
  <c r="Q423" i="28" s="1"/>
  <c r="L423" i="28"/>
  <c r="P423" i="28"/>
  <c r="G424" i="28"/>
  <c r="L424" i="28"/>
  <c r="P424" i="28"/>
  <c r="Q424" i="28" s="1"/>
  <c r="G425" i="28"/>
  <c r="Q425" i="28" s="1"/>
  <c r="L425" i="28"/>
  <c r="P425" i="28"/>
  <c r="G426" i="28"/>
  <c r="Q426" i="28" s="1"/>
  <c r="L426" i="28"/>
  <c r="P426" i="28"/>
  <c r="G427" i="28"/>
  <c r="L427" i="28"/>
  <c r="P427" i="28"/>
  <c r="Q427" i="28" s="1"/>
  <c r="G428" i="28"/>
  <c r="Q428" i="28" s="1"/>
  <c r="L428" i="28"/>
  <c r="P428" i="28"/>
  <c r="G429" i="28"/>
  <c r="Q429" i="28" s="1"/>
  <c r="L429" i="28"/>
  <c r="P429" i="28"/>
  <c r="G430" i="28"/>
  <c r="L430" i="28"/>
  <c r="P430" i="28"/>
  <c r="Q430" i="28" s="1"/>
  <c r="G431" i="28"/>
  <c r="Q431" i="28" s="1"/>
  <c r="L431" i="28"/>
  <c r="P431" i="28"/>
  <c r="G432" i="28"/>
  <c r="Q432" i="28" s="1"/>
  <c r="L432" i="28"/>
  <c r="P432" i="28"/>
  <c r="G433" i="28"/>
  <c r="L433" i="28"/>
  <c r="P433" i="28"/>
  <c r="Q433" i="28" s="1"/>
  <c r="G434" i="28"/>
  <c r="Q434" i="28" s="1"/>
  <c r="L434" i="28"/>
  <c r="P434" i="28"/>
  <c r="G438" i="28"/>
  <c r="H438" i="28"/>
  <c r="I438" i="28" s="1"/>
  <c r="L438" i="28"/>
  <c r="P438" i="28"/>
  <c r="Q438" i="28" s="1"/>
  <c r="F439" i="28"/>
  <c r="G439" i="28" s="1"/>
  <c r="L439" i="28"/>
  <c r="P439" i="28"/>
  <c r="G440" i="28"/>
  <c r="L440" i="28"/>
  <c r="P440" i="28"/>
  <c r="F441" i="28"/>
  <c r="G441" i="28"/>
  <c r="H441" i="28"/>
  <c r="I441" i="28" s="1"/>
  <c r="L441" i="28"/>
  <c r="P441" i="28"/>
  <c r="Q441" i="28"/>
  <c r="G442" i="28"/>
  <c r="H442" i="28" s="1"/>
  <c r="I442" i="28" s="1"/>
  <c r="L442" i="28"/>
  <c r="P442" i="28"/>
  <c r="F443" i="28"/>
  <c r="G443" i="28"/>
  <c r="Q443" i="28" s="1"/>
  <c r="L443" i="28"/>
  <c r="P443" i="28"/>
  <c r="P469" i="28" s="1"/>
  <c r="G444" i="28"/>
  <c r="Q444" i="28" s="1"/>
  <c r="H444" i="28"/>
  <c r="I444" i="28" s="1"/>
  <c r="L444" i="28"/>
  <c r="P444" i="28"/>
  <c r="F445" i="28"/>
  <c r="G445" i="28" s="1"/>
  <c r="L445" i="28"/>
  <c r="P445" i="28"/>
  <c r="G446" i="28"/>
  <c r="H446" i="28" s="1"/>
  <c r="I446" i="28" s="1"/>
  <c r="L446" i="28"/>
  <c r="P446" i="28"/>
  <c r="Q446" i="28"/>
  <c r="F447" i="28"/>
  <c r="G447" i="28" s="1"/>
  <c r="L447" i="28"/>
  <c r="P447" i="28"/>
  <c r="G448" i="28"/>
  <c r="Q448" i="28" s="1"/>
  <c r="H448" i="28"/>
  <c r="I448" i="28" s="1"/>
  <c r="L448" i="28"/>
  <c r="P448" i="28"/>
  <c r="F449" i="28"/>
  <c r="G449" i="28"/>
  <c r="H449" i="28"/>
  <c r="I449" i="28" s="1"/>
  <c r="L449" i="28"/>
  <c r="P449" i="28"/>
  <c r="Q449" i="28" s="1"/>
  <c r="G450" i="28"/>
  <c r="H450" i="28" s="1"/>
  <c r="I450" i="28" s="1"/>
  <c r="L450" i="28"/>
  <c r="P450" i="28"/>
  <c r="F451" i="28"/>
  <c r="G451" i="28"/>
  <c r="L451" i="28"/>
  <c r="P451" i="28"/>
  <c r="G452" i="28"/>
  <c r="H452" i="28"/>
  <c r="I452" i="28"/>
  <c r="L452" i="28"/>
  <c r="P452" i="28"/>
  <c r="Q452" i="28"/>
  <c r="P453" i="28"/>
  <c r="G454" i="28"/>
  <c r="Q454" i="28" s="1"/>
  <c r="L454" i="28"/>
  <c r="P454" i="28"/>
  <c r="G455" i="28"/>
  <c r="Q455" i="28" s="1"/>
  <c r="L455" i="28"/>
  <c r="P455" i="28"/>
  <c r="G456" i="28"/>
  <c r="L456" i="28"/>
  <c r="P456" i="28"/>
  <c r="Q456" i="28" s="1"/>
  <c r="G457" i="28"/>
  <c r="Q457" i="28" s="1"/>
  <c r="L457" i="28"/>
  <c r="P457" i="28"/>
  <c r="G458" i="28"/>
  <c r="Q458" i="28" s="1"/>
  <c r="L458" i="28"/>
  <c r="P458" i="28"/>
  <c r="G459" i="28"/>
  <c r="L459" i="28"/>
  <c r="P459" i="28"/>
  <c r="Q459" i="28" s="1"/>
  <c r="G460" i="28"/>
  <c r="Q460" i="28" s="1"/>
  <c r="L460" i="28"/>
  <c r="P460" i="28"/>
  <c r="G461" i="28"/>
  <c r="Q461" i="28" s="1"/>
  <c r="L461" i="28"/>
  <c r="P461" i="28"/>
  <c r="G462" i="28"/>
  <c r="L462" i="28"/>
  <c r="P462" i="28"/>
  <c r="Q462" i="28" s="1"/>
  <c r="G463" i="28"/>
  <c r="Q463" i="28" s="1"/>
  <c r="L463" i="28"/>
  <c r="P463" i="28"/>
  <c r="G464" i="28"/>
  <c r="Q464" i="28" s="1"/>
  <c r="L464" i="28"/>
  <c r="P464" i="28"/>
  <c r="G465" i="28"/>
  <c r="L465" i="28"/>
  <c r="P465" i="28"/>
  <c r="Q465" i="28" s="1"/>
  <c r="G466" i="28"/>
  <c r="Q466" i="28" s="1"/>
  <c r="L466" i="28"/>
  <c r="P466" i="28"/>
  <c r="G467" i="28"/>
  <c r="Q467" i="28" s="1"/>
  <c r="L467" i="28"/>
  <c r="P467" i="28"/>
  <c r="G468" i="28"/>
  <c r="L468" i="28"/>
  <c r="P468" i="28"/>
  <c r="Q468" i="28" s="1"/>
  <c r="G472" i="28"/>
  <c r="H472" i="28"/>
  <c r="I472" i="28" s="1"/>
  <c r="L472" i="28"/>
  <c r="P472" i="28"/>
  <c r="Q472" i="28"/>
  <c r="F473" i="28"/>
  <c r="G473" i="28" s="1"/>
  <c r="L473" i="28"/>
  <c r="P473" i="28"/>
  <c r="G474" i="28"/>
  <c r="L474" i="28"/>
  <c r="P474" i="28"/>
  <c r="P511" i="28" s="1"/>
  <c r="F475" i="28"/>
  <c r="G475" i="28"/>
  <c r="H475" i="28" s="1"/>
  <c r="I475" i="28" s="1"/>
  <c r="L475" i="28"/>
  <c r="P475" i="28"/>
  <c r="Q475" i="28"/>
  <c r="G476" i="28"/>
  <c r="H476" i="28" s="1"/>
  <c r="I476" i="28" s="1"/>
  <c r="L476" i="28"/>
  <c r="P476" i="28"/>
  <c r="Q476" i="28" s="1"/>
  <c r="F477" i="28"/>
  <c r="G477" i="28" s="1"/>
  <c r="Q477" i="28" s="1"/>
  <c r="L477" i="28"/>
  <c r="P477" i="28"/>
  <c r="G478" i="28"/>
  <c r="H478" i="28"/>
  <c r="I478" i="28"/>
  <c r="L478" i="28"/>
  <c r="P478" i="28"/>
  <c r="Q478" i="28"/>
  <c r="F479" i="28"/>
  <c r="G479" i="28"/>
  <c r="L479" i="28"/>
  <c r="P479" i="28"/>
  <c r="G480" i="28"/>
  <c r="H480" i="28"/>
  <c r="I480" i="28" s="1"/>
  <c r="L480" i="28"/>
  <c r="P480" i="28"/>
  <c r="Q480" i="28" s="1"/>
  <c r="F481" i="28"/>
  <c r="G481" i="28" s="1"/>
  <c r="L481" i="28"/>
  <c r="P481" i="28"/>
  <c r="G482" i="28"/>
  <c r="H482" i="28" s="1"/>
  <c r="I482" i="28" s="1"/>
  <c r="L482" i="28"/>
  <c r="P482" i="28"/>
  <c r="Q482" i="28"/>
  <c r="F483" i="28"/>
  <c r="G483" i="28"/>
  <c r="H483" i="28"/>
  <c r="I483" i="28" s="1"/>
  <c r="L483" i="28"/>
  <c r="P483" i="28"/>
  <c r="Q483" i="28"/>
  <c r="G484" i="28"/>
  <c r="H484" i="28" s="1"/>
  <c r="I484" i="28" s="1"/>
  <c r="L484" i="28"/>
  <c r="P484" i="28"/>
  <c r="F485" i="28"/>
  <c r="G485" i="28"/>
  <c r="L485" i="28"/>
  <c r="P485" i="28"/>
  <c r="G486" i="28"/>
  <c r="Q486" i="28" s="1"/>
  <c r="H486" i="28"/>
  <c r="I486" i="28" s="1"/>
  <c r="L486" i="28"/>
  <c r="P486" i="28"/>
  <c r="F487" i="28"/>
  <c r="G487" i="28" s="1"/>
  <c r="L487" i="28"/>
  <c r="P487" i="28"/>
  <c r="G488" i="28"/>
  <c r="H488" i="28" s="1"/>
  <c r="I488" i="28"/>
  <c r="L488" i="28"/>
  <c r="P488" i="28"/>
  <c r="Q488" i="28"/>
  <c r="F489" i="28"/>
  <c r="G489" i="28"/>
  <c r="H489" i="28"/>
  <c r="I489" i="28"/>
  <c r="L489" i="28"/>
  <c r="P489" i="28"/>
  <c r="Q489" i="28"/>
  <c r="G490" i="28"/>
  <c r="H490" i="28"/>
  <c r="I490" i="28" s="1"/>
  <c r="L490" i="28"/>
  <c r="P490" i="28"/>
  <c r="F491" i="28"/>
  <c r="G491" i="28" s="1"/>
  <c r="Q491" i="28" s="1"/>
  <c r="L491" i="28"/>
  <c r="P491" i="28"/>
  <c r="G492" i="28"/>
  <c r="L492" i="28"/>
  <c r="P492" i="28"/>
  <c r="P493" i="28"/>
  <c r="G494" i="28"/>
  <c r="L494" i="28"/>
  <c r="P494" i="28"/>
  <c r="Q494" i="28"/>
  <c r="G495" i="28"/>
  <c r="Q495" i="28" s="1"/>
  <c r="L495" i="28"/>
  <c r="P495" i="28"/>
  <c r="G496" i="28"/>
  <c r="L496" i="28"/>
  <c r="P496" i="28"/>
  <c r="Q496" i="28" s="1"/>
  <c r="G497" i="28"/>
  <c r="L497" i="28"/>
  <c r="P497" i="28"/>
  <c r="Q497" i="28"/>
  <c r="G498" i="28"/>
  <c r="L498" i="28"/>
  <c r="P498" i="28"/>
  <c r="G499" i="28"/>
  <c r="L499" i="28"/>
  <c r="P499" i="28"/>
  <c r="Q499" i="28" s="1"/>
  <c r="G500" i="28"/>
  <c r="L500" i="28"/>
  <c r="P500" i="28"/>
  <c r="Q500" i="28"/>
  <c r="G501" i="28"/>
  <c r="L501" i="28"/>
  <c r="P501" i="28"/>
  <c r="G502" i="28"/>
  <c r="L502" i="28"/>
  <c r="P502" i="28"/>
  <c r="Q502" i="28" s="1"/>
  <c r="G503" i="28"/>
  <c r="L503" i="28"/>
  <c r="P503" i="28"/>
  <c r="Q503" i="28"/>
  <c r="G504" i="28"/>
  <c r="Q504" i="28" s="1"/>
  <c r="L504" i="28"/>
  <c r="P504" i="28"/>
  <c r="G505" i="28"/>
  <c r="L505" i="28"/>
  <c r="P505" i="28"/>
  <c r="Q505" i="28" s="1"/>
  <c r="G506" i="28"/>
  <c r="L506" i="28"/>
  <c r="P506" i="28"/>
  <c r="Q506" i="28"/>
  <c r="G507" i="28"/>
  <c r="Q507" i="28" s="1"/>
  <c r="L507" i="28"/>
  <c r="P507" i="28"/>
  <c r="G508" i="28"/>
  <c r="L508" i="28"/>
  <c r="P508" i="28"/>
  <c r="Q508" i="28" s="1"/>
  <c r="G509" i="28"/>
  <c r="L509" i="28"/>
  <c r="P509" i="28"/>
  <c r="Q509" i="28"/>
  <c r="G510" i="28"/>
  <c r="Q510" i="28" s="1"/>
  <c r="L510" i="28"/>
  <c r="P510" i="28"/>
  <c r="G514" i="28"/>
  <c r="Q514" i="28" s="1"/>
  <c r="H514" i="28"/>
  <c r="I514" i="28" s="1"/>
  <c r="L514" i="28"/>
  <c r="P514" i="28"/>
  <c r="F515" i="28"/>
  <c r="G515" i="28" s="1"/>
  <c r="L515" i="28"/>
  <c r="P515" i="28"/>
  <c r="G516" i="28"/>
  <c r="H516" i="28" s="1"/>
  <c r="I516" i="28" s="1"/>
  <c r="L516" i="28"/>
  <c r="P516" i="28"/>
  <c r="F517" i="28"/>
  <c r="G517" i="28"/>
  <c r="H517" i="28" s="1"/>
  <c r="I517" i="28" s="1"/>
  <c r="L517" i="28"/>
  <c r="P517" i="28"/>
  <c r="Q517" i="28"/>
  <c r="G518" i="28"/>
  <c r="H518" i="28"/>
  <c r="I518" i="28" s="1"/>
  <c r="L518" i="28"/>
  <c r="P518" i="28"/>
  <c r="F519" i="28"/>
  <c r="G519" i="28"/>
  <c r="H519" i="28"/>
  <c r="I519" i="28" s="1"/>
  <c r="L519" i="28"/>
  <c r="P519" i="28"/>
  <c r="Q519" i="28"/>
  <c r="G520" i="28"/>
  <c r="L520" i="28"/>
  <c r="P520" i="28"/>
  <c r="F521" i="28"/>
  <c r="G521" i="28"/>
  <c r="H521" i="28" s="1"/>
  <c r="I521" i="28" s="1"/>
  <c r="L521" i="28"/>
  <c r="L538" i="28" s="1"/>
  <c r="H21" i="36" s="1"/>
  <c r="P521" i="28"/>
  <c r="G522" i="28"/>
  <c r="H522" i="28" s="1"/>
  <c r="I522" i="28"/>
  <c r="L522" i="28"/>
  <c r="P522" i="28"/>
  <c r="F523" i="28"/>
  <c r="G523" i="28" s="1"/>
  <c r="L523" i="28"/>
  <c r="P523" i="28"/>
  <c r="G524" i="28"/>
  <c r="H524" i="28"/>
  <c r="I524" i="28" s="1"/>
  <c r="L524" i="28"/>
  <c r="P524" i="28"/>
  <c r="Q524" i="28"/>
  <c r="P525" i="28"/>
  <c r="G526" i="28"/>
  <c r="Q526" i="28" s="1"/>
  <c r="L526" i="28"/>
  <c r="P526" i="28"/>
  <c r="G527" i="28"/>
  <c r="Q527" i="28" s="1"/>
  <c r="L527" i="28"/>
  <c r="P527" i="28"/>
  <c r="G528" i="28"/>
  <c r="Q528" i="28" s="1"/>
  <c r="L528" i="28"/>
  <c r="P528" i="28"/>
  <c r="G529" i="28"/>
  <c r="Q529" i="28" s="1"/>
  <c r="L529" i="28"/>
  <c r="P529" i="28"/>
  <c r="G530" i="28"/>
  <c r="Q530" i="28" s="1"/>
  <c r="L530" i="28"/>
  <c r="P530" i="28"/>
  <c r="G531" i="28"/>
  <c r="Q531" i="28" s="1"/>
  <c r="L531" i="28"/>
  <c r="P531" i="28"/>
  <c r="G532" i="28"/>
  <c r="Q532" i="28" s="1"/>
  <c r="L532" i="28"/>
  <c r="P532" i="28"/>
  <c r="G533" i="28"/>
  <c r="Q533" i="28" s="1"/>
  <c r="L533" i="28"/>
  <c r="P533" i="28"/>
  <c r="G534" i="28"/>
  <c r="L534" i="28"/>
  <c r="P534" i="28"/>
  <c r="Q534" i="28"/>
  <c r="G535" i="28"/>
  <c r="Q535" i="28" s="1"/>
  <c r="L535" i="28"/>
  <c r="P535" i="28"/>
  <c r="G536" i="28"/>
  <c r="Q536" i="28" s="1"/>
  <c r="L536" i="28"/>
  <c r="P536" i="28"/>
  <c r="G537" i="28"/>
  <c r="L537" i="28"/>
  <c r="P537" i="28"/>
  <c r="Q537" i="28"/>
  <c r="G541" i="28"/>
  <c r="H541" i="28" s="1"/>
  <c r="I541" i="28" s="1"/>
  <c r="L541" i="28"/>
  <c r="P541" i="28"/>
  <c r="P559" i="28" s="1"/>
  <c r="F542" i="28"/>
  <c r="G542" i="28"/>
  <c r="H542" i="28"/>
  <c r="I542" i="28"/>
  <c r="L542" i="28"/>
  <c r="P542" i="28"/>
  <c r="Q542" i="28"/>
  <c r="G543" i="28"/>
  <c r="H543" i="28" s="1"/>
  <c r="I543" i="28" s="1"/>
  <c r="L543" i="28"/>
  <c r="P543" i="28"/>
  <c r="Q543" i="28" s="1"/>
  <c r="F544" i="28"/>
  <c r="G544" i="28" s="1"/>
  <c r="Q544" i="28" s="1"/>
  <c r="H544" i="28"/>
  <c r="I544" i="28" s="1"/>
  <c r="L544" i="28"/>
  <c r="P544" i="28"/>
  <c r="G545" i="28"/>
  <c r="H545" i="28" s="1"/>
  <c r="I545" i="28" s="1"/>
  <c r="L545" i="28"/>
  <c r="P545" i="28"/>
  <c r="Q545" i="28"/>
  <c r="F546" i="28"/>
  <c r="G546" i="28" s="1"/>
  <c r="L546" i="28"/>
  <c r="P546" i="28"/>
  <c r="G547" i="28"/>
  <c r="H547" i="28"/>
  <c r="I547" i="28"/>
  <c r="L547" i="28"/>
  <c r="P547" i="28"/>
  <c r="Q547" i="28"/>
  <c r="P548" i="28"/>
  <c r="G549" i="28"/>
  <c r="Q549" i="28" s="1"/>
  <c r="L549" i="28"/>
  <c r="P549" i="28"/>
  <c r="G550" i="28"/>
  <c r="Q550" i="28" s="1"/>
  <c r="L550" i="28"/>
  <c r="P550" i="28"/>
  <c r="G551" i="28"/>
  <c r="Q551" i="28" s="1"/>
  <c r="L551" i="28"/>
  <c r="P551" i="28"/>
  <c r="G552" i="28"/>
  <c r="Q552" i="28" s="1"/>
  <c r="L552" i="28"/>
  <c r="P552" i="28"/>
  <c r="G553" i="28"/>
  <c r="L553" i="28"/>
  <c r="P553" i="28"/>
  <c r="Q553" i="28"/>
  <c r="G554" i="28"/>
  <c r="Q554" i="28" s="1"/>
  <c r="L554" i="28"/>
  <c r="P554" i="28"/>
  <c r="G555" i="28"/>
  <c r="Q555" i="28" s="1"/>
  <c r="L555" i="28"/>
  <c r="P555" i="28"/>
  <c r="G556" i="28"/>
  <c r="Q556" i="28" s="1"/>
  <c r="L556" i="28"/>
  <c r="P556" i="28"/>
  <c r="G557" i="28"/>
  <c r="Q557" i="28" s="1"/>
  <c r="L557" i="28"/>
  <c r="P557" i="28"/>
  <c r="G558" i="28"/>
  <c r="Q558" i="28" s="1"/>
  <c r="L558" i="28"/>
  <c r="P558" i="28"/>
  <c r="G562" i="28"/>
  <c r="Q562" i="28" s="1"/>
  <c r="L562" i="28"/>
  <c r="P562" i="28"/>
  <c r="F563" i="28"/>
  <c r="G563" i="28"/>
  <c r="H563" i="28"/>
  <c r="I563" i="28"/>
  <c r="L563" i="28"/>
  <c r="P563" i="28"/>
  <c r="Q563" i="28" s="1"/>
  <c r="G564" i="28"/>
  <c r="L564" i="28"/>
  <c r="L583" i="28" s="1"/>
  <c r="P564" i="28"/>
  <c r="F565" i="28"/>
  <c r="G565" i="28"/>
  <c r="H565" i="28"/>
  <c r="I565" i="28" s="1"/>
  <c r="L565" i="28"/>
  <c r="P565" i="28"/>
  <c r="Q565" i="28"/>
  <c r="G566" i="28"/>
  <c r="H566" i="28" s="1"/>
  <c r="I566" i="28"/>
  <c r="L566" i="28"/>
  <c r="P566" i="28"/>
  <c r="F567" i="28"/>
  <c r="G567" i="28" s="1"/>
  <c r="L567" i="28"/>
  <c r="P567" i="28"/>
  <c r="G568" i="28"/>
  <c r="H568" i="28"/>
  <c r="I568" i="28" s="1"/>
  <c r="L568" i="28"/>
  <c r="P568" i="28"/>
  <c r="Q568" i="28"/>
  <c r="F569" i="28"/>
  <c r="G569" i="28" s="1"/>
  <c r="Q569" i="28" s="1"/>
  <c r="L569" i="28"/>
  <c r="P569" i="28"/>
  <c r="G570" i="28"/>
  <c r="H570" i="28" s="1"/>
  <c r="I570" i="28" s="1"/>
  <c r="L570" i="28"/>
  <c r="P570" i="28"/>
  <c r="P571" i="28"/>
  <c r="G572" i="28"/>
  <c r="L572" i="28"/>
  <c r="P572" i="28"/>
  <c r="Q572" i="28"/>
  <c r="G573" i="28"/>
  <c r="L573" i="28"/>
  <c r="P573" i="28"/>
  <c r="Q573" i="28"/>
  <c r="G574" i="28"/>
  <c r="L574" i="28"/>
  <c r="P574" i="28"/>
  <c r="Q574" i="28" s="1"/>
  <c r="G575" i="28"/>
  <c r="L575" i="28"/>
  <c r="P575" i="28"/>
  <c r="Q575" i="28"/>
  <c r="G576" i="28"/>
  <c r="L576" i="28"/>
  <c r="P576" i="28"/>
  <c r="Q576" i="28"/>
  <c r="G577" i="28"/>
  <c r="L577" i="28"/>
  <c r="P577" i="28"/>
  <c r="Q577" i="28" s="1"/>
  <c r="G578" i="28"/>
  <c r="L578" i="28"/>
  <c r="P578" i="28"/>
  <c r="Q578" i="28"/>
  <c r="G579" i="28"/>
  <c r="L579" i="28"/>
  <c r="P579" i="28"/>
  <c r="Q579" i="28"/>
  <c r="G580" i="28"/>
  <c r="L580" i="28"/>
  <c r="P580" i="28"/>
  <c r="Q580" i="28" s="1"/>
  <c r="G581" i="28"/>
  <c r="L581" i="28"/>
  <c r="P581" i="28"/>
  <c r="Q581" i="28"/>
  <c r="G582" i="28"/>
  <c r="L582" i="28"/>
  <c r="P582" i="28"/>
  <c r="Q582" i="28"/>
  <c r="G586" i="28"/>
  <c r="L586" i="28"/>
  <c r="P586" i="28"/>
  <c r="G587" i="28"/>
  <c r="H587" i="28"/>
  <c r="I587" i="28" s="1"/>
  <c r="L587" i="28"/>
  <c r="P587" i="28"/>
  <c r="Q587" i="28"/>
  <c r="G588" i="28"/>
  <c r="L588" i="28"/>
  <c r="P588" i="28"/>
  <c r="G589" i="28"/>
  <c r="H589" i="28"/>
  <c r="I589" i="28" s="1"/>
  <c r="L589" i="28"/>
  <c r="P589" i="28"/>
  <c r="Q589" i="28" s="1"/>
  <c r="G590" i="28"/>
  <c r="L590" i="28"/>
  <c r="P590" i="28"/>
  <c r="G591" i="28"/>
  <c r="H591" i="28"/>
  <c r="I591" i="28"/>
  <c r="L591" i="28"/>
  <c r="P591" i="28"/>
  <c r="Q591" i="28" s="1"/>
  <c r="G592" i="28"/>
  <c r="L592" i="28"/>
  <c r="P592" i="28"/>
  <c r="G593" i="28"/>
  <c r="H593" i="28"/>
  <c r="I593" i="28"/>
  <c r="L593" i="28"/>
  <c r="P593" i="28"/>
  <c r="Q593" i="28"/>
  <c r="G594" i="28"/>
  <c r="L594" i="28"/>
  <c r="P594" i="28"/>
  <c r="G595" i="28"/>
  <c r="H595" i="28"/>
  <c r="I595" i="28" s="1"/>
  <c r="L595" i="28"/>
  <c r="P595" i="28"/>
  <c r="Q595" i="28"/>
  <c r="G596" i="28"/>
  <c r="H596" i="28"/>
  <c r="I596" i="28" s="1"/>
  <c r="L596" i="28"/>
  <c r="P596" i="28"/>
  <c r="G597" i="28"/>
  <c r="H597" i="28"/>
  <c r="I597" i="28" s="1"/>
  <c r="L597" i="28"/>
  <c r="P597" i="28"/>
  <c r="Q597" i="28"/>
  <c r="G598" i="28"/>
  <c r="Q598" i="28" s="1"/>
  <c r="H598" i="28"/>
  <c r="I598" i="28" s="1"/>
  <c r="L598" i="28"/>
  <c r="P598" i="28"/>
  <c r="G599" i="28"/>
  <c r="H599" i="28"/>
  <c r="I599" i="28"/>
  <c r="L599" i="28"/>
  <c r="P599" i="28"/>
  <c r="Q599" i="28"/>
  <c r="G600" i="28"/>
  <c r="H600" i="28"/>
  <c r="I600" i="28" s="1"/>
  <c r="L600" i="28"/>
  <c r="P600" i="28"/>
  <c r="G601" i="28"/>
  <c r="H601" i="28"/>
  <c r="I601" i="28"/>
  <c r="L601" i="28"/>
  <c r="P601" i="28"/>
  <c r="Q601" i="28" s="1"/>
  <c r="G602" i="28"/>
  <c r="Q602" i="28" s="1"/>
  <c r="H602" i="28"/>
  <c r="I602" i="28" s="1"/>
  <c r="L602" i="28"/>
  <c r="P602" i="28"/>
  <c r="G603" i="28"/>
  <c r="L603" i="28"/>
  <c r="P603" i="28"/>
  <c r="G604" i="28"/>
  <c r="H604" i="28" s="1"/>
  <c r="I604" i="28" s="1"/>
  <c r="L604" i="28"/>
  <c r="P604" i="28"/>
  <c r="G605" i="28"/>
  <c r="L605" i="28"/>
  <c r="P605" i="28"/>
  <c r="G606" i="28"/>
  <c r="H606" i="28" s="1"/>
  <c r="I606" i="28" s="1"/>
  <c r="L606" i="28"/>
  <c r="P606" i="28"/>
  <c r="G607" i="28"/>
  <c r="L607" i="28"/>
  <c r="P607" i="28"/>
  <c r="G608" i="28"/>
  <c r="H608" i="28" s="1"/>
  <c r="I608" i="28" s="1"/>
  <c r="L608" i="28"/>
  <c r="P608" i="28"/>
  <c r="G609" i="28"/>
  <c r="L609" i="28"/>
  <c r="P609" i="28"/>
  <c r="G610" i="28"/>
  <c r="H610" i="28" s="1"/>
  <c r="I610" i="28" s="1"/>
  <c r="L610" i="28"/>
  <c r="P610" i="28"/>
  <c r="G611" i="28"/>
  <c r="L611" i="28"/>
  <c r="P611" i="28"/>
  <c r="G612" i="28"/>
  <c r="H612" i="28" s="1"/>
  <c r="I612" i="28" s="1"/>
  <c r="L612" i="28"/>
  <c r="P612" i="28"/>
  <c r="G613" i="28"/>
  <c r="L613" i="28"/>
  <c r="P613" i="28"/>
  <c r="G614" i="28"/>
  <c r="H614" i="28" s="1"/>
  <c r="I614" i="28" s="1"/>
  <c r="L614" i="28"/>
  <c r="P614" i="28"/>
  <c r="G615" i="28"/>
  <c r="L615" i="28"/>
  <c r="P615" i="28"/>
  <c r="G616" i="28"/>
  <c r="H616" i="28" s="1"/>
  <c r="I616" i="28" s="1"/>
  <c r="L616" i="28"/>
  <c r="P616" i="28"/>
  <c r="G617" i="28"/>
  <c r="L617" i="28"/>
  <c r="P617" i="28"/>
  <c r="G618" i="28"/>
  <c r="H618" i="28" s="1"/>
  <c r="I618" i="28" s="1"/>
  <c r="L618" i="28"/>
  <c r="P618" i="28"/>
  <c r="G619" i="28"/>
  <c r="L619" i="28"/>
  <c r="P619" i="28"/>
  <c r="G620" i="28"/>
  <c r="H620" i="28" s="1"/>
  <c r="I620" i="28" s="1"/>
  <c r="L620" i="28"/>
  <c r="P620" i="28"/>
  <c r="G621" i="28"/>
  <c r="L621" i="28"/>
  <c r="P621" i="28"/>
  <c r="G622" i="28"/>
  <c r="H622" i="28" s="1"/>
  <c r="I622" i="28" s="1"/>
  <c r="L622" i="28"/>
  <c r="P622" i="28"/>
  <c r="G623" i="28"/>
  <c r="L623" i="28"/>
  <c r="P623" i="28"/>
  <c r="G624" i="28"/>
  <c r="H624" i="28" s="1"/>
  <c r="I624" i="28" s="1"/>
  <c r="L624" i="28"/>
  <c r="P624" i="28"/>
  <c r="G625" i="28"/>
  <c r="L625" i="28"/>
  <c r="P625" i="28"/>
  <c r="G626" i="28"/>
  <c r="H626" i="28" s="1"/>
  <c r="I626" i="28" s="1"/>
  <c r="L626" i="28"/>
  <c r="P626" i="28"/>
  <c r="G627" i="28"/>
  <c r="L627" i="28"/>
  <c r="P627" i="28"/>
  <c r="G628" i="28"/>
  <c r="H628" i="28" s="1"/>
  <c r="I628" i="28" s="1"/>
  <c r="L628" i="28"/>
  <c r="P628" i="28"/>
  <c r="G629" i="28"/>
  <c r="L629" i="28"/>
  <c r="P629" i="28"/>
  <c r="G630" i="28"/>
  <c r="H630" i="28" s="1"/>
  <c r="I630" i="28" s="1"/>
  <c r="L630" i="28"/>
  <c r="P630" i="28"/>
  <c r="G631" i="28"/>
  <c r="L631" i="28"/>
  <c r="P631" i="28"/>
  <c r="G632" i="28"/>
  <c r="H632" i="28" s="1"/>
  <c r="I632" i="28" s="1"/>
  <c r="L632" i="28"/>
  <c r="P632" i="28"/>
  <c r="G633" i="28"/>
  <c r="L633" i="28"/>
  <c r="P633" i="28"/>
  <c r="G634" i="28"/>
  <c r="H634" i="28" s="1"/>
  <c r="I634" i="28" s="1"/>
  <c r="L634" i="28"/>
  <c r="P634" i="28"/>
  <c r="G635" i="28"/>
  <c r="L635" i="28"/>
  <c r="P635" i="28"/>
  <c r="G636" i="28"/>
  <c r="H636" i="28" s="1"/>
  <c r="I636" i="28" s="1"/>
  <c r="L636" i="28"/>
  <c r="P636" i="28"/>
  <c r="G637" i="28"/>
  <c r="L637" i="28"/>
  <c r="P637" i="28"/>
  <c r="G638" i="28"/>
  <c r="H638" i="28" s="1"/>
  <c r="I638" i="28" s="1"/>
  <c r="L638" i="28"/>
  <c r="P638" i="28"/>
  <c r="P639" i="28"/>
  <c r="G640" i="28"/>
  <c r="Q640" i="28" s="1"/>
  <c r="L640" i="28"/>
  <c r="P640" i="28"/>
  <c r="L641" i="28"/>
  <c r="G644" i="28"/>
  <c r="H644" i="28"/>
  <c r="I644" i="28" s="1"/>
  <c r="L644" i="28"/>
  <c r="P644" i="28"/>
  <c r="Q644" i="28" s="1"/>
  <c r="F645" i="28"/>
  <c r="G645" i="28" s="1"/>
  <c r="L645" i="28"/>
  <c r="P645" i="28"/>
  <c r="G646" i="28"/>
  <c r="P646" i="28"/>
  <c r="F647" i="28"/>
  <c r="G647" i="28" s="1"/>
  <c r="H647" i="28" s="1"/>
  <c r="I647" i="28" s="1"/>
  <c r="L647" i="28"/>
  <c r="P647" i="28"/>
  <c r="Q647" i="28"/>
  <c r="G648" i="28"/>
  <c r="H648" i="28" s="1"/>
  <c r="I648" i="28" s="1"/>
  <c r="L648" i="28"/>
  <c r="P648" i="28"/>
  <c r="Q648" i="28" s="1"/>
  <c r="P649" i="28"/>
  <c r="G650" i="28"/>
  <c r="L650" i="28"/>
  <c r="P650" i="28"/>
  <c r="Q650" i="28" s="1"/>
  <c r="L651" i="28"/>
  <c r="P651" i="28"/>
  <c r="G652" i="28"/>
  <c r="Q652" i="28" s="1"/>
  <c r="L652" i="28"/>
  <c r="P652" i="28"/>
  <c r="L653" i="28"/>
  <c r="P653" i="28"/>
  <c r="F654" i="28"/>
  <c r="G654" i="28"/>
  <c r="Q654" i="28" s="1"/>
  <c r="L654" i="28"/>
  <c r="P654" i="28"/>
  <c r="G655" i="28"/>
  <c r="Q655" i="28" s="1"/>
  <c r="L655" i="28"/>
  <c r="P655" i="28"/>
  <c r="F656" i="28"/>
  <c r="G656" i="28"/>
  <c r="Q656" i="28" s="1"/>
  <c r="L656" i="28"/>
  <c r="P656" i="28"/>
  <c r="G657" i="28"/>
  <c r="L657" i="28"/>
  <c r="P657" i="28"/>
  <c r="Q657" i="28" s="1"/>
  <c r="F658" i="28"/>
  <c r="G658" i="28" s="1"/>
  <c r="Q658" i="28" s="1"/>
  <c r="L658" i="28"/>
  <c r="P658" i="28"/>
  <c r="G659" i="28"/>
  <c r="Q659" i="28" s="1"/>
  <c r="L659" i="28"/>
  <c r="P659" i="28"/>
  <c r="F660" i="28"/>
  <c r="G660" i="28" s="1"/>
  <c r="Q660" i="28" s="1"/>
  <c r="L660" i="28"/>
  <c r="P660" i="28"/>
  <c r="G661" i="28"/>
  <c r="L661" i="28"/>
  <c r="P661" i="28"/>
  <c r="Q661" i="28" s="1"/>
  <c r="G662" i="28"/>
  <c r="L662" i="28"/>
  <c r="P662" i="28"/>
  <c r="Q662" i="28"/>
  <c r="L663" i="28"/>
  <c r="P663" i="28"/>
  <c r="G664" i="28"/>
  <c r="L664" i="28"/>
  <c r="P664" i="28"/>
  <c r="Q664" i="28" s="1"/>
  <c r="G668" i="28"/>
  <c r="H668" i="28" s="1"/>
  <c r="I668" i="28" s="1"/>
  <c r="L668" i="28"/>
  <c r="P668" i="28"/>
  <c r="G669" i="28"/>
  <c r="L669" i="28"/>
  <c r="P669" i="28"/>
  <c r="G670" i="28"/>
  <c r="H670" i="28" s="1"/>
  <c r="I670" i="28" s="1"/>
  <c r="L670" i="28"/>
  <c r="P670" i="28"/>
  <c r="F671" i="28"/>
  <c r="G671" i="28" s="1"/>
  <c r="L671" i="28"/>
  <c r="P671" i="28"/>
  <c r="G672" i="28"/>
  <c r="H672" i="28"/>
  <c r="I672" i="28" s="1"/>
  <c r="L672" i="28"/>
  <c r="P672" i="28"/>
  <c r="Q672" i="28"/>
  <c r="F673" i="28"/>
  <c r="G673" i="28" s="1"/>
  <c r="L673" i="28"/>
  <c r="P673" i="28"/>
  <c r="G674" i="28"/>
  <c r="L674" i="28"/>
  <c r="P674" i="28"/>
  <c r="F675" i="28"/>
  <c r="G675" i="28"/>
  <c r="H675" i="28" s="1"/>
  <c r="I675" i="28" s="1"/>
  <c r="L675" i="28"/>
  <c r="P675" i="28"/>
  <c r="Q675" i="28"/>
  <c r="G676" i="28"/>
  <c r="Q676" i="28" s="1"/>
  <c r="L676" i="28"/>
  <c r="P676" i="28"/>
  <c r="P677" i="28"/>
  <c r="G678" i="28"/>
  <c r="Q678" i="28" s="1"/>
  <c r="L678" i="28"/>
  <c r="P678" i="28"/>
  <c r="G679" i="28"/>
  <c r="L679" i="28"/>
  <c r="P679" i="28"/>
  <c r="Q679" i="28" s="1"/>
  <c r="G680" i="28"/>
  <c r="L680" i="28"/>
  <c r="P680" i="28"/>
  <c r="Q680" i="28"/>
  <c r="G681" i="28"/>
  <c r="Q681" i="28" s="1"/>
  <c r="L681" i="28"/>
  <c r="P681" i="28"/>
  <c r="G682" i="28"/>
  <c r="L682" i="28"/>
  <c r="P682" i="28"/>
  <c r="Q682" i="28" s="1"/>
  <c r="G683" i="28"/>
  <c r="L683" i="28"/>
  <c r="P683" i="28"/>
  <c r="Q683" i="28"/>
  <c r="G684" i="28"/>
  <c r="Q684" i="28" s="1"/>
  <c r="L684" i="28"/>
  <c r="P684" i="28"/>
  <c r="G685" i="28"/>
  <c r="L685" i="28"/>
  <c r="P685" i="28"/>
  <c r="Q685" i="28" s="1"/>
  <c r="G686" i="28"/>
  <c r="L686" i="28"/>
  <c r="P686" i="28"/>
  <c r="Q686" i="28"/>
  <c r="G687" i="28"/>
  <c r="Q687" i="28" s="1"/>
  <c r="L687" i="28"/>
  <c r="P687" i="28"/>
  <c r="G688" i="28"/>
  <c r="L688" i="28"/>
  <c r="P688" i="28"/>
  <c r="Q688" i="28" s="1"/>
  <c r="G689" i="28"/>
  <c r="L689" i="28"/>
  <c r="P689" i="28"/>
  <c r="Q689" i="28"/>
  <c r="G690" i="28"/>
  <c r="Q690" i="28" s="1"/>
  <c r="L690" i="28"/>
  <c r="P690" i="28"/>
  <c r="G691" i="28"/>
  <c r="L691" i="28"/>
  <c r="P691" i="28"/>
  <c r="G692" i="28"/>
  <c r="L692" i="28"/>
  <c r="P692" i="28"/>
  <c r="Q692" i="28"/>
  <c r="G693" i="28"/>
  <c r="Q693" i="28" s="1"/>
  <c r="L693" i="28"/>
  <c r="P693" i="28"/>
  <c r="G694" i="28"/>
  <c r="Q694" i="28" s="1"/>
  <c r="L694" i="28"/>
  <c r="P694" i="28"/>
  <c r="G695" i="28"/>
  <c r="L695" i="28"/>
  <c r="P695" i="28"/>
  <c r="Q695" i="28"/>
  <c r="G696" i="28"/>
  <c r="Q696" i="28" s="1"/>
  <c r="L696" i="28"/>
  <c r="P696" i="28"/>
  <c r="G697" i="28"/>
  <c r="L697" i="28"/>
  <c r="P697" i="28"/>
  <c r="G698" i="28"/>
  <c r="L698" i="28"/>
  <c r="P698" i="28"/>
  <c r="Q698" i="28"/>
  <c r="G699" i="28"/>
  <c r="Q699" i="28" s="1"/>
  <c r="L699" i="28"/>
  <c r="P699" i="28"/>
  <c r="G700" i="28"/>
  <c r="Q700" i="28" s="1"/>
  <c r="L700" i="28"/>
  <c r="P700" i="28"/>
  <c r="G701" i="28"/>
  <c r="L701" i="28"/>
  <c r="P701" i="28"/>
  <c r="Q701" i="28"/>
  <c r="G702" i="28"/>
  <c r="Q702" i="28" s="1"/>
  <c r="L702" i="28"/>
  <c r="P702" i="28"/>
  <c r="G703" i="28"/>
  <c r="Q703" i="28" s="1"/>
  <c r="L703" i="28"/>
  <c r="P703" i="28"/>
  <c r="G704" i="28"/>
  <c r="L704" i="28"/>
  <c r="P704" i="28"/>
  <c r="Q704" i="28"/>
  <c r="G705" i="28"/>
  <c r="Q705" i="28" s="1"/>
  <c r="L705" i="28"/>
  <c r="P705" i="28"/>
  <c r="G706" i="28"/>
  <c r="Q706" i="28" s="1"/>
  <c r="L706" i="28"/>
  <c r="P706" i="28"/>
  <c r="G707" i="28"/>
  <c r="L707" i="28"/>
  <c r="P707" i="28"/>
  <c r="Q707" i="28"/>
  <c r="G711" i="28"/>
  <c r="H711" i="28" s="1"/>
  <c r="I711" i="28" s="1"/>
  <c r="L711" i="28"/>
  <c r="P711" i="28"/>
  <c r="Q711" i="28"/>
  <c r="F712" i="28"/>
  <c r="G712" i="28"/>
  <c r="L712" i="28"/>
  <c r="L733" i="28" s="1"/>
  <c r="H28" i="36" s="1"/>
  <c r="P712" i="28"/>
  <c r="G713" i="28"/>
  <c r="Q713" i="28" s="1"/>
  <c r="H713" i="28"/>
  <c r="I713" i="28" s="1"/>
  <c r="L713" i="28"/>
  <c r="P713" i="28"/>
  <c r="F714" i="28"/>
  <c r="G714" i="28" s="1"/>
  <c r="L714" i="28"/>
  <c r="P714" i="28"/>
  <c r="G715" i="28"/>
  <c r="L715" i="28"/>
  <c r="P715" i="28"/>
  <c r="F716" i="28"/>
  <c r="G716" i="28" s="1"/>
  <c r="H716" i="28" s="1"/>
  <c r="I716" i="28" s="1"/>
  <c r="L716" i="28"/>
  <c r="P716" i="28"/>
  <c r="G717" i="28"/>
  <c r="H717" i="28"/>
  <c r="I717" i="28"/>
  <c r="L717" i="28"/>
  <c r="P717" i="28"/>
  <c r="Q717" i="28" s="1"/>
  <c r="F718" i="28"/>
  <c r="G718" i="28"/>
  <c r="Q718" i="28" s="1"/>
  <c r="L718" i="28"/>
  <c r="P718" i="28"/>
  <c r="G719" i="28"/>
  <c r="H719" i="28"/>
  <c r="I719" i="28" s="1"/>
  <c r="L719" i="28"/>
  <c r="P719" i="28"/>
  <c r="Q719" i="28" s="1"/>
  <c r="F720" i="28"/>
  <c r="G720" i="28" s="1"/>
  <c r="L720" i="28"/>
  <c r="P720" i="28"/>
  <c r="G721" i="28"/>
  <c r="H721" i="28" s="1"/>
  <c r="I721" i="28" s="1"/>
  <c r="L721" i="28"/>
  <c r="P721" i="28"/>
  <c r="Q721" i="28"/>
  <c r="P722" i="28"/>
  <c r="G723" i="28"/>
  <c r="Q723" i="28" s="1"/>
  <c r="L723" i="28"/>
  <c r="P723" i="28"/>
  <c r="G724" i="28"/>
  <c r="L724" i="28"/>
  <c r="P724" i="28"/>
  <c r="Q724" i="28" s="1"/>
  <c r="G725" i="28"/>
  <c r="Q725" i="28" s="1"/>
  <c r="L725" i="28"/>
  <c r="P725" i="28"/>
  <c r="G726" i="28"/>
  <c r="Q726" i="28" s="1"/>
  <c r="L726" i="28"/>
  <c r="P726" i="28"/>
  <c r="G727" i="28"/>
  <c r="L727" i="28"/>
  <c r="P727" i="28"/>
  <c r="Q727" i="28" s="1"/>
  <c r="G728" i="28"/>
  <c r="Q728" i="28" s="1"/>
  <c r="L728" i="28"/>
  <c r="P728" i="28"/>
  <c r="G729" i="28"/>
  <c r="Q729" i="28" s="1"/>
  <c r="L729" i="28"/>
  <c r="P729" i="28"/>
  <c r="G730" i="28"/>
  <c r="L730" i="28"/>
  <c r="P730" i="28"/>
  <c r="Q730" i="28" s="1"/>
  <c r="G731" i="28"/>
  <c r="Q731" i="28" s="1"/>
  <c r="L731" i="28"/>
  <c r="P731" i="28"/>
  <c r="G732" i="28"/>
  <c r="Q732" i="28" s="1"/>
  <c r="L732" i="28"/>
  <c r="P732" i="28"/>
  <c r="G736" i="28"/>
  <c r="Q736" i="28" s="1"/>
  <c r="L736" i="28"/>
  <c r="P736" i="28"/>
  <c r="F737" i="28"/>
  <c r="G737" i="28"/>
  <c r="H737" i="28" s="1"/>
  <c r="I737" i="28" s="1"/>
  <c r="L737" i="28"/>
  <c r="L772" i="28" s="1"/>
  <c r="H29" i="36" s="1"/>
  <c r="P737" i="28"/>
  <c r="Q737" i="28"/>
  <c r="G738" i="28"/>
  <c r="H738" i="28"/>
  <c r="I738" i="28" s="1"/>
  <c r="L738" i="28"/>
  <c r="P738" i="28"/>
  <c r="Q738" i="28" s="1"/>
  <c r="F739" i="28"/>
  <c r="G739" i="28" s="1"/>
  <c r="L739" i="28"/>
  <c r="P739" i="28"/>
  <c r="G740" i="28"/>
  <c r="H740" i="28" s="1"/>
  <c r="I740" i="28" s="1"/>
  <c r="L740" i="28"/>
  <c r="P740" i="28"/>
  <c r="Q740" i="28"/>
  <c r="F741" i="28"/>
  <c r="G741" i="28"/>
  <c r="H741" i="28" s="1"/>
  <c r="I741" i="28" s="1"/>
  <c r="L741" i="28"/>
  <c r="P741" i="28"/>
  <c r="G742" i="28"/>
  <c r="Q742" i="28" s="1"/>
  <c r="H742" i="28"/>
  <c r="I742" i="28" s="1"/>
  <c r="L742" i="28"/>
  <c r="P742" i="28"/>
  <c r="F743" i="28"/>
  <c r="G743" i="28" s="1"/>
  <c r="L743" i="28"/>
  <c r="P743" i="28"/>
  <c r="G744" i="28"/>
  <c r="L744" i="28"/>
  <c r="P744" i="28"/>
  <c r="F745" i="28"/>
  <c r="G745" i="28" s="1"/>
  <c r="H745" i="28" s="1"/>
  <c r="I745" i="28" s="1"/>
  <c r="L745" i="28"/>
  <c r="P745" i="28"/>
  <c r="G746" i="28"/>
  <c r="H746" i="28" s="1"/>
  <c r="I746" i="28" s="1"/>
  <c r="L746" i="28"/>
  <c r="P746" i="28"/>
  <c r="Q746" i="28" s="1"/>
  <c r="F747" i="28"/>
  <c r="G747" i="28"/>
  <c r="L747" i="28"/>
  <c r="P747" i="28"/>
  <c r="G748" i="28"/>
  <c r="H748" i="28"/>
  <c r="I748" i="28" s="1"/>
  <c r="L748" i="28"/>
  <c r="P748" i="28"/>
  <c r="Q748" i="28" s="1"/>
  <c r="F749" i="28"/>
  <c r="G749" i="28" s="1"/>
  <c r="L749" i="28"/>
  <c r="P749" i="28"/>
  <c r="G750" i="28"/>
  <c r="H750" i="28" s="1"/>
  <c r="I750" i="28" s="1"/>
  <c r="L750" i="28"/>
  <c r="P750" i="28"/>
  <c r="Q750" i="28"/>
  <c r="F751" i="28"/>
  <c r="G751" i="28"/>
  <c r="H751" i="28" s="1"/>
  <c r="I751" i="28"/>
  <c r="L751" i="28"/>
  <c r="P751" i="28"/>
  <c r="Q751" i="28"/>
  <c r="G752" i="28"/>
  <c r="Q752" i="28" s="1"/>
  <c r="H752" i="28"/>
  <c r="I752" i="28" s="1"/>
  <c r="L752" i="28"/>
  <c r="P752" i="28"/>
  <c r="F753" i="28"/>
  <c r="G753" i="28" s="1"/>
  <c r="Q753" i="28" s="1"/>
  <c r="H753" i="28"/>
  <c r="I753" i="28" s="1"/>
  <c r="L753" i="28"/>
  <c r="P753" i="28"/>
  <c r="G754" i="28"/>
  <c r="H754" i="28" s="1"/>
  <c r="I754" i="28" s="1"/>
  <c r="L754" i="28"/>
  <c r="P754" i="28"/>
  <c r="P755" i="28"/>
  <c r="G756" i="28"/>
  <c r="L756" i="28"/>
  <c r="P756" i="28"/>
  <c r="Q756" i="28"/>
  <c r="G757" i="28"/>
  <c r="Q757" i="28" s="1"/>
  <c r="L757" i="28"/>
  <c r="P757" i="28"/>
  <c r="G758" i="28"/>
  <c r="Q758" i="28" s="1"/>
  <c r="L758" i="28"/>
  <c r="P758" i="28"/>
  <c r="G759" i="28"/>
  <c r="L759" i="28"/>
  <c r="P759" i="28"/>
  <c r="Q759" i="28"/>
  <c r="G760" i="28"/>
  <c r="Q760" i="28" s="1"/>
  <c r="L760" i="28"/>
  <c r="P760" i="28"/>
  <c r="G761" i="28"/>
  <c r="Q761" i="28" s="1"/>
  <c r="L761" i="28"/>
  <c r="P761" i="28"/>
  <c r="G762" i="28"/>
  <c r="L762" i="28"/>
  <c r="P762" i="28"/>
  <c r="Q762" i="28"/>
  <c r="G763" i="28"/>
  <c r="L763" i="28"/>
  <c r="P763" i="28"/>
  <c r="G764" i="28"/>
  <c r="Q764" i="28" s="1"/>
  <c r="L764" i="28"/>
  <c r="P764" i="28"/>
  <c r="G765" i="28"/>
  <c r="L765" i="28"/>
  <c r="P765" i="28"/>
  <c r="Q765" i="28"/>
  <c r="G766" i="28"/>
  <c r="Q766" i="28" s="1"/>
  <c r="L766" i="28"/>
  <c r="P766" i="28"/>
  <c r="G767" i="28"/>
  <c r="Q767" i="28" s="1"/>
  <c r="L767" i="28"/>
  <c r="P767" i="28"/>
  <c r="G768" i="28"/>
  <c r="L768" i="28"/>
  <c r="P768" i="28"/>
  <c r="Q768" i="28"/>
  <c r="G769" i="28"/>
  <c r="L769" i="28"/>
  <c r="P769" i="28"/>
  <c r="G770" i="28"/>
  <c r="L770" i="28"/>
  <c r="P770" i="28"/>
  <c r="G771" i="28"/>
  <c r="L771" i="28"/>
  <c r="P771" i="28"/>
  <c r="Q771" i="28"/>
  <c r="Q773" i="28"/>
  <c r="G775" i="28"/>
  <c r="Q775" i="28" s="1"/>
  <c r="H775" i="28"/>
  <c r="I775" i="28" s="1"/>
  <c r="L775" i="28"/>
  <c r="P775" i="28"/>
  <c r="P796" i="28" s="1"/>
  <c r="G776" i="28"/>
  <c r="H776" i="28" s="1"/>
  <c r="I776" i="28" s="1"/>
  <c r="L776" i="28"/>
  <c r="L796" i="28" s="1"/>
  <c r="H30" i="36" s="1"/>
  <c r="P776" i="28"/>
  <c r="G777" i="28"/>
  <c r="Q777" i="28" s="1"/>
  <c r="H777" i="28"/>
  <c r="I777" i="28" s="1"/>
  <c r="L777" i="28"/>
  <c r="P777" i="28"/>
  <c r="G778" i="28"/>
  <c r="H778" i="28" s="1"/>
  <c r="I778" i="28" s="1"/>
  <c r="L778" i="28"/>
  <c r="P778" i="28"/>
  <c r="G779" i="28"/>
  <c r="Q779" i="28" s="1"/>
  <c r="H779" i="28"/>
  <c r="I779" i="28" s="1"/>
  <c r="L779" i="28"/>
  <c r="P779" i="28"/>
  <c r="G780" i="28"/>
  <c r="H780" i="28" s="1"/>
  <c r="I780" i="28" s="1"/>
  <c r="L780" i="28"/>
  <c r="P780" i="28"/>
  <c r="G781" i="28"/>
  <c r="Q781" i="28" s="1"/>
  <c r="H781" i="28"/>
  <c r="I781" i="28" s="1"/>
  <c r="L781" i="28"/>
  <c r="P781" i="28"/>
  <c r="P782" i="28"/>
  <c r="G783" i="28"/>
  <c r="Q783" i="28" s="1"/>
  <c r="L783" i="28"/>
  <c r="P783" i="28"/>
  <c r="G784" i="28"/>
  <c r="Q784" i="28" s="1"/>
  <c r="L784" i="28"/>
  <c r="P784" i="28"/>
  <c r="G785" i="28"/>
  <c r="L785" i="28"/>
  <c r="P785" i="28"/>
  <c r="Q785" i="28" s="1"/>
  <c r="G786" i="28"/>
  <c r="Q786" i="28" s="1"/>
  <c r="L786" i="28"/>
  <c r="P786" i="28"/>
  <c r="G787" i="28"/>
  <c r="Q787" i="28" s="1"/>
  <c r="L787" i="28"/>
  <c r="P787" i="28"/>
  <c r="G788" i="28"/>
  <c r="L788" i="28"/>
  <c r="P788" i="28"/>
  <c r="Q788" i="28" s="1"/>
  <c r="G789" i="28"/>
  <c r="Q789" i="28" s="1"/>
  <c r="L789" i="28"/>
  <c r="P789" i="28"/>
  <c r="G790" i="28"/>
  <c r="Q790" i="28" s="1"/>
  <c r="L790" i="28"/>
  <c r="P790" i="28"/>
  <c r="G791" i="28"/>
  <c r="L791" i="28"/>
  <c r="P791" i="28"/>
  <c r="Q791" i="28" s="1"/>
  <c r="G792" i="28"/>
  <c r="Q792" i="28" s="1"/>
  <c r="L792" i="28"/>
  <c r="P792" i="28"/>
  <c r="G793" i="28"/>
  <c r="Q793" i="28" s="1"/>
  <c r="L793" i="28"/>
  <c r="P793" i="28"/>
  <c r="G794" i="28"/>
  <c r="L794" i="28"/>
  <c r="P794" i="28"/>
  <c r="Q794" i="28" s="1"/>
  <c r="G795" i="28"/>
  <c r="Q795" i="28" s="1"/>
  <c r="L795" i="28"/>
  <c r="P795" i="28"/>
  <c r="G799" i="28"/>
  <c r="H799" i="28"/>
  <c r="I799" i="28" s="1"/>
  <c r="L799" i="28"/>
  <c r="P799" i="28"/>
  <c r="P825" i="28" s="1"/>
  <c r="F800" i="28"/>
  <c r="G800" i="28"/>
  <c r="Q800" i="28" s="1"/>
  <c r="H800" i="28"/>
  <c r="I800" i="28" s="1"/>
  <c r="L800" i="28"/>
  <c r="P800" i="28"/>
  <c r="G801" i="28"/>
  <c r="H801" i="28" s="1"/>
  <c r="I801" i="28" s="1"/>
  <c r="L801" i="28"/>
  <c r="P801" i="28"/>
  <c r="F802" i="28"/>
  <c r="G802" i="28"/>
  <c r="L802" i="28"/>
  <c r="P802" i="28"/>
  <c r="G803" i="28"/>
  <c r="H803" i="28" s="1"/>
  <c r="I803" i="28" s="1"/>
  <c r="L803" i="28"/>
  <c r="P803" i="28"/>
  <c r="P804" i="28"/>
  <c r="G805" i="28"/>
  <c r="Q805" i="28" s="1"/>
  <c r="L805" i="28"/>
  <c r="P805" i="28"/>
  <c r="G806" i="28"/>
  <c r="Q806" i="28" s="1"/>
  <c r="L806" i="28"/>
  <c r="P806" i="28"/>
  <c r="G807" i="28"/>
  <c r="L807" i="28"/>
  <c r="P807" i="28"/>
  <c r="Q807" i="28" s="1"/>
  <c r="G808" i="28"/>
  <c r="Q808" i="28" s="1"/>
  <c r="L808" i="28"/>
  <c r="P808" i="28"/>
  <c r="G809" i="28"/>
  <c r="Q809" i="28" s="1"/>
  <c r="L809" i="28"/>
  <c r="P809" i="28"/>
  <c r="G810" i="28"/>
  <c r="L810" i="28"/>
  <c r="P810" i="28"/>
  <c r="Q810" i="28" s="1"/>
  <c r="G811" i="28"/>
  <c r="Q811" i="28" s="1"/>
  <c r="L811" i="28"/>
  <c r="P811" i="28"/>
  <c r="G812" i="28"/>
  <c r="Q812" i="28" s="1"/>
  <c r="L812" i="28"/>
  <c r="P812" i="28"/>
  <c r="G813" i="28"/>
  <c r="L813" i="28"/>
  <c r="P813" i="28"/>
  <c r="Q813" i="28" s="1"/>
  <c r="G814" i="28"/>
  <c r="Q814" i="28" s="1"/>
  <c r="L814" i="28"/>
  <c r="P814" i="28"/>
  <c r="G815" i="28"/>
  <c r="Q815" i="28" s="1"/>
  <c r="L815" i="28"/>
  <c r="P815" i="28"/>
  <c r="G816" i="28"/>
  <c r="L816" i="28"/>
  <c r="P816" i="28"/>
  <c r="Q816" i="28" s="1"/>
  <c r="G817" i="28"/>
  <c r="Q817" i="28" s="1"/>
  <c r="L817" i="28"/>
  <c r="P817" i="28"/>
  <c r="G818" i="28"/>
  <c r="Q818" i="28" s="1"/>
  <c r="L818" i="28"/>
  <c r="P818" i="28"/>
  <c r="G819" i="28"/>
  <c r="L819" i="28"/>
  <c r="P819" i="28"/>
  <c r="Q819" i="28" s="1"/>
  <c r="G820" i="28"/>
  <c r="Q820" i="28" s="1"/>
  <c r="L820" i="28"/>
  <c r="P820" i="28"/>
  <c r="G821" i="28"/>
  <c r="Q821" i="28" s="1"/>
  <c r="L821" i="28"/>
  <c r="P821" i="28"/>
  <c r="G822" i="28"/>
  <c r="L822" i="28"/>
  <c r="P822" i="28"/>
  <c r="Q822" i="28" s="1"/>
  <c r="G823" i="28"/>
  <c r="Q823" i="28" s="1"/>
  <c r="L823" i="28"/>
  <c r="P823" i="28"/>
  <c r="G824" i="28"/>
  <c r="Q824" i="28" s="1"/>
  <c r="L824" i="28"/>
  <c r="P824" i="28"/>
  <c r="G828" i="28"/>
  <c r="Q828" i="28" s="1"/>
  <c r="L828" i="28"/>
  <c r="P828" i="28"/>
  <c r="G829" i="28"/>
  <c r="Q829" i="28" s="1"/>
  <c r="L829" i="28"/>
  <c r="P829" i="28"/>
  <c r="G830" i="28"/>
  <c r="L830" i="28"/>
  <c r="P830" i="28"/>
  <c r="Q830" i="28" s="1"/>
  <c r="G831" i="28"/>
  <c r="Q831" i="28" s="1"/>
  <c r="L831" i="28"/>
  <c r="P831" i="28"/>
  <c r="G832" i="28"/>
  <c r="Q832" i="28" s="1"/>
  <c r="L832" i="28"/>
  <c r="P832" i="28"/>
  <c r="G833" i="28"/>
  <c r="L833" i="28"/>
  <c r="P833" i="28"/>
  <c r="Q833" i="28" s="1"/>
  <c r="G834" i="28"/>
  <c r="Q834" i="28" s="1"/>
  <c r="L834" i="28"/>
  <c r="P834" i="28"/>
  <c r="G835" i="28"/>
  <c r="Q835" i="28" s="1"/>
  <c r="L835" i="28"/>
  <c r="P835" i="28"/>
  <c r="G836" i="28"/>
  <c r="L836" i="28"/>
  <c r="P836" i="28"/>
  <c r="Q836" i="28" s="1"/>
  <c r="G837" i="28"/>
  <c r="L837" i="28"/>
  <c r="P837" i="28"/>
  <c r="G838" i="28"/>
  <c r="Q838" i="28" s="1"/>
  <c r="L838" i="28"/>
  <c r="P838" i="28"/>
  <c r="G839" i="28"/>
  <c r="L839" i="28"/>
  <c r="P839" i="28"/>
  <c r="Q839" i="28" s="1"/>
  <c r="G840" i="28"/>
  <c r="Q840" i="28" s="1"/>
  <c r="L840" i="28"/>
  <c r="P840" i="28"/>
  <c r="G841" i="28"/>
  <c r="Q841" i="28" s="1"/>
  <c r="L841" i="28"/>
  <c r="P841" i="28"/>
  <c r="G842" i="28"/>
  <c r="Q842" i="28" s="1"/>
  <c r="L842" i="28"/>
  <c r="P842" i="28"/>
  <c r="G843" i="28"/>
  <c r="Q843" i="28" s="1"/>
  <c r="L843" i="28"/>
  <c r="P843" i="28"/>
  <c r="G844" i="28"/>
  <c r="Q844" i="28" s="1"/>
  <c r="L844" i="28"/>
  <c r="P844" i="28"/>
  <c r="G845" i="28"/>
  <c r="Q845" i="28" s="1"/>
  <c r="L845" i="28"/>
  <c r="P845" i="28"/>
  <c r="G846" i="28"/>
  <c r="Q846" i="28" s="1"/>
  <c r="L846" i="28"/>
  <c r="P846" i="28"/>
  <c r="G847" i="28"/>
  <c r="Q847" i="28" s="1"/>
  <c r="L847" i="28"/>
  <c r="P847" i="28"/>
  <c r="G848" i="28"/>
  <c r="Q848" i="28" s="1"/>
  <c r="L848" i="28"/>
  <c r="P848" i="28"/>
  <c r="G849" i="28"/>
  <c r="L849" i="28"/>
  <c r="P849" i="28"/>
  <c r="G850" i="28"/>
  <c r="Q850" i="28" s="1"/>
  <c r="L850" i="28"/>
  <c r="P850" i="28"/>
  <c r="G851" i="28"/>
  <c r="Q851" i="28" s="1"/>
  <c r="L851" i="28"/>
  <c r="P851" i="28"/>
  <c r="G852" i="28"/>
  <c r="Q852" i="28" s="1"/>
  <c r="L852" i="28"/>
  <c r="P852" i="28"/>
  <c r="G853" i="28"/>
  <c r="Q853" i="28" s="1"/>
  <c r="L853" i="28"/>
  <c r="P853" i="28"/>
  <c r="G854" i="28"/>
  <c r="Q854" i="28" s="1"/>
  <c r="L854" i="28"/>
  <c r="P854" i="28"/>
  <c r="G855" i="28"/>
  <c r="Q855" i="28" s="1"/>
  <c r="L855" i="28"/>
  <c r="P855" i="28"/>
  <c r="G856" i="28"/>
  <c r="Q856" i="28" s="1"/>
  <c r="L856" i="28"/>
  <c r="P856" i="28"/>
  <c r="G857" i="28"/>
  <c r="Q857" i="28" s="1"/>
  <c r="L857" i="28"/>
  <c r="P857" i="28"/>
  <c r="G858" i="28"/>
  <c r="Q858" i="28" s="1"/>
  <c r="L858" i="28"/>
  <c r="P858" i="28"/>
  <c r="G859" i="28"/>
  <c r="Q859" i="28" s="1"/>
  <c r="L859" i="28"/>
  <c r="P859" i="28"/>
  <c r="G860" i="28"/>
  <c r="Q860" i="28" s="1"/>
  <c r="L860" i="28"/>
  <c r="P860" i="28"/>
  <c r="G861" i="28"/>
  <c r="L861" i="28"/>
  <c r="P861" i="28"/>
  <c r="G862" i="28"/>
  <c r="Q862" i="28" s="1"/>
  <c r="L862" i="28"/>
  <c r="P862" i="28"/>
  <c r="G863" i="28"/>
  <c r="Q863" i="28" s="1"/>
  <c r="L863" i="28"/>
  <c r="P863" i="28"/>
  <c r="G864" i="28"/>
  <c r="Q864" i="28" s="1"/>
  <c r="L864" i="28"/>
  <c r="P864" i="28"/>
  <c r="G865" i="28"/>
  <c r="Q865" i="28" s="1"/>
  <c r="L865" i="28"/>
  <c r="P865" i="28"/>
  <c r="G866" i="28"/>
  <c r="Q866" i="28" s="1"/>
  <c r="L866" i="28"/>
  <c r="P866" i="28"/>
  <c r="G867" i="28"/>
  <c r="Q867" i="28" s="1"/>
  <c r="L867" i="28"/>
  <c r="P867" i="28"/>
  <c r="G868" i="28"/>
  <c r="Q868" i="28" s="1"/>
  <c r="L868" i="28"/>
  <c r="P868" i="28"/>
  <c r="G869" i="28"/>
  <c r="Q869" i="28" s="1"/>
  <c r="L869" i="28"/>
  <c r="P869" i="28"/>
  <c r="G870" i="28"/>
  <c r="Q870" i="28" s="1"/>
  <c r="L870" i="28"/>
  <c r="P870" i="28"/>
  <c r="L871" i="28"/>
  <c r="H32" i="36" s="1"/>
  <c r="G874" i="28"/>
  <c r="H874" i="28"/>
  <c r="I874" i="28" s="1"/>
  <c r="L874" i="28"/>
  <c r="P874" i="28"/>
  <c r="G875" i="28"/>
  <c r="L875" i="28"/>
  <c r="P875" i="28"/>
  <c r="G876" i="28"/>
  <c r="H876" i="28"/>
  <c r="I876" i="28" s="1"/>
  <c r="L876" i="28"/>
  <c r="P876" i="28"/>
  <c r="Q876" i="28" s="1"/>
  <c r="G877" i="28"/>
  <c r="L877" i="28"/>
  <c r="P877" i="28"/>
  <c r="G878" i="28"/>
  <c r="H878" i="28"/>
  <c r="I878" i="28" s="1"/>
  <c r="L878" i="28"/>
  <c r="P878" i="28"/>
  <c r="Q878" i="28" s="1"/>
  <c r="G879" i="28"/>
  <c r="L879" i="28"/>
  <c r="P879" i="28"/>
  <c r="G880" i="28"/>
  <c r="H880" i="28"/>
  <c r="I880" i="28" s="1"/>
  <c r="L880" i="28"/>
  <c r="P880" i="28"/>
  <c r="Q880" i="28" s="1"/>
  <c r="P881" i="28"/>
  <c r="G882" i="28"/>
  <c r="Q882" i="28" s="1"/>
  <c r="L882" i="28"/>
  <c r="P882" i="28"/>
  <c r="G883" i="28"/>
  <c r="Q883" i="28" s="1"/>
  <c r="L883" i="28"/>
  <c r="P883" i="28"/>
  <c r="G884" i="28"/>
  <c r="L884" i="28"/>
  <c r="P884" i="28"/>
  <c r="Q884" i="28"/>
  <c r="G885" i="28"/>
  <c r="Q885" i="28" s="1"/>
  <c r="L885" i="28"/>
  <c r="P885" i="28"/>
  <c r="G886" i="28"/>
  <c r="Q886" i="28" s="1"/>
  <c r="L886" i="28"/>
  <c r="P886" i="28"/>
  <c r="G887" i="28"/>
  <c r="L887" i="28"/>
  <c r="P887" i="28"/>
  <c r="Q887" i="28"/>
  <c r="G888" i="28"/>
  <c r="Q888" i="28" s="1"/>
  <c r="L888" i="28"/>
  <c r="P888" i="28"/>
  <c r="G889" i="28"/>
  <c r="Q889" i="28" s="1"/>
  <c r="L889" i="28"/>
  <c r="P889" i="28"/>
  <c r="G890" i="28"/>
  <c r="L890" i="28"/>
  <c r="P890" i="28"/>
  <c r="Q890" i="28"/>
  <c r="G891" i="28"/>
  <c r="Q891" i="28" s="1"/>
  <c r="L891" i="28"/>
  <c r="P891" i="28"/>
  <c r="G892" i="28"/>
  <c r="L892" i="28"/>
  <c r="P892" i="28"/>
  <c r="Q892" i="28"/>
  <c r="G893" i="28"/>
  <c r="L893" i="28"/>
  <c r="P893" i="28"/>
  <c r="Q893" i="28"/>
  <c r="G894" i="28"/>
  <c r="Q894" i="28" s="1"/>
  <c r="L894" i="28"/>
  <c r="P894" i="28"/>
  <c r="G895" i="28"/>
  <c r="Q895" i="28" s="1"/>
  <c r="L895" i="28"/>
  <c r="P895" i="28"/>
  <c r="G896" i="28"/>
  <c r="L896" i="28"/>
  <c r="P896" i="28"/>
  <c r="Q896" i="28"/>
  <c r="G897" i="28"/>
  <c r="Q897" i="28" s="1"/>
  <c r="L897" i="28"/>
  <c r="P897" i="28"/>
  <c r="G898" i="28"/>
  <c r="L898" i="28"/>
  <c r="P898" i="28"/>
  <c r="Q898" i="28"/>
  <c r="G899" i="28"/>
  <c r="L899" i="28"/>
  <c r="P899" i="28"/>
  <c r="Q899" i="28"/>
  <c r="G900" i="28"/>
  <c r="Q900" i="28" s="1"/>
  <c r="L900" i="28"/>
  <c r="P900" i="28"/>
  <c r="G901" i="28"/>
  <c r="L901" i="28"/>
  <c r="P901" i="28"/>
  <c r="Q901" i="28"/>
  <c r="G902" i="28"/>
  <c r="L902" i="28"/>
  <c r="P902" i="28"/>
  <c r="Q902" i="28"/>
  <c r="G903" i="28"/>
  <c r="Q903" i="28" s="1"/>
  <c r="L903" i="28"/>
  <c r="P903" i="28"/>
  <c r="G904" i="28"/>
  <c r="Q904" i="28" s="1"/>
  <c r="L904" i="28"/>
  <c r="P904" i="28"/>
  <c r="G905" i="28"/>
  <c r="L905" i="28"/>
  <c r="P905" i="28"/>
  <c r="Q905" i="28"/>
  <c r="G906" i="28"/>
  <c r="Q906" i="28" s="1"/>
  <c r="L906" i="28"/>
  <c r="P906" i="28"/>
  <c r="G907" i="28"/>
  <c r="Q907" i="28" s="1"/>
  <c r="L907" i="28"/>
  <c r="P907" i="28"/>
  <c r="G908" i="28"/>
  <c r="L908" i="28"/>
  <c r="P908" i="28"/>
  <c r="Q908" i="28"/>
  <c r="G909" i="28"/>
  <c r="Q909" i="28" s="1"/>
  <c r="L909" i="28"/>
  <c r="P909" i="28"/>
  <c r="G910" i="28"/>
  <c r="Q910" i="28" s="1"/>
  <c r="L910" i="28"/>
  <c r="P910" i="28"/>
  <c r="G911" i="28"/>
  <c r="L911" i="28"/>
  <c r="P911" i="28"/>
  <c r="Q911" i="28"/>
  <c r="G912" i="28"/>
  <c r="Q912" i="28" s="1"/>
  <c r="L912" i="28"/>
  <c r="P912" i="28"/>
  <c r="G913" i="28"/>
  <c r="L913" i="28"/>
  <c r="P913" i="28"/>
  <c r="Q913" i="28"/>
  <c r="G914" i="28"/>
  <c r="L914" i="28"/>
  <c r="P914" i="28"/>
  <c r="Q914" i="28"/>
  <c r="G915" i="28"/>
  <c r="Q915" i="28" s="1"/>
  <c r="L915" i="28"/>
  <c r="P915" i="28"/>
  <c r="G916" i="28"/>
  <c r="Q916" i="28" s="1"/>
  <c r="L916" i="28"/>
  <c r="P916" i="28"/>
  <c r="G917" i="28"/>
  <c r="L917" i="28"/>
  <c r="P917" i="28"/>
  <c r="Q917" i="28"/>
  <c r="G918" i="28"/>
  <c r="Q918" i="28" s="1"/>
  <c r="L918" i="28"/>
  <c r="P918" i="28"/>
  <c r="G919" i="28"/>
  <c r="Q919" i="28" s="1"/>
  <c r="L919" i="28"/>
  <c r="P919" i="28"/>
  <c r="G920" i="28"/>
  <c r="L920" i="28"/>
  <c r="P920" i="28"/>
  <c r="Q920" i="28"/>
  <c r="G921" i="28"/>
  <c r="Q921" i="28" s="1"/>
  <c r="L921" i="28"/>
  <c r="P921" i="28"/>
  <c r="G922" i="28"/>
  <c r="Q922" i="28" s="1"/>
  <c r="L922" i="28"/>
  <c r="P922" i="28"/>
  <c r="G923" i="28"/>
  <c r="L923" i="28"/>
  <c r="P923" i="28"/>
  <c r="Q923" i="28"/>
  <c r="G924" i="28"/>
  <c r="Q924" i="28" s="1"/>
  <c r="L924" i="28"/>
  <c r="P924" i="28"/>
  <c r="G925" i="28"/>
  <c r="Q925" i="28" s="1"/>
  <c r="L925" i="28"/>
  <c r="P925" i="28"/>
  <c r="G926" i="28"/>
  <c r="Q926" i="28" s="1"/>
  <c r="L926" i="28"/>
  <c r="P926" i="28"/>
  <c r="G927" i="28"/>
  <c r="Q927" i="28" s="1"/>
  <c r="L927" i="28"/>
  <c r="P927" i="28"/>
  <c r="G928" i="28"/>
  <c r="Q928" i="28" s="1"/>
  <c r="L928" i="28"/>
  <c r="P928" i="28"/>
  <c r="G929" i="28"/>
  <c r="Q929" i="28" s="1"/>
  <c r="L929" i="28"/>
  <c r="P929" i="28"/>
  <c r="P933" i="28"/>
  <c r="P934" i="28" s="1"/>
  <c r="D4" i="36"/>
  <c r="D6" i="36"/>
  <c r="H9" i="36"/>
  <c r="H12" i="36"/>
  <c r="H14" i="36"/>
  <c r="H17" i="36"/>
  <c r="H23" i="36"/>
  <c r="H24" i="36"/>
  <c r="F4" i="22"/>
  <c r="I4" i="22"/>
  <c r="F5" i="22"/>
  <c r="I5" i="22"/>
  <c r="F6" i="22"/>
  <c r="I6" i="22"/>
  <c r="F7" i="22"/>
  <c r="I7" i="22"/>
  <c r="F8" i="22"/>
  <c r="I8" i="22"/>
  <c r="F9" i="22"/>
  <c r="I9" i="22"/>
  <c r="F10" i="22"/>
  <c r="I10" i="22"/>
  <c r="F11" i="22"/>
  <c r="I11" i="22"/>
  <c r="F12" i="22"/>
  <c r="I12" i="22"/>
  <c r="F13" i="22"/>
  <c r="I13" i="22"/>
  <c r="F14" i="22"/>
  <c r="I14" i="22"/>
  <c r="F15" i="22"/>
  <c r="I15" i="22"/>
  <c r="F16" i="22"/>
  <c r="I16" i="22"/>
  <c r="F17" i="22"/>
  <c r="I17" i="22"/>
  <c r="F18" i="22"/>
  <c r="I18" i="22"/>
  <c r="F19" i="22"/>
  <c r="I19" i="22"/>
  <c r="F20" i="22"/>
  <c r="I20" i="22"/>
  <c r="F21" i="22"/>
  <c r="I21" i="22"/>
  <c r="F22" i="22"/>
  <c r="I22" i="22"/>
  <c r="F23" i="22"/>
  <c r="I23" i="22"/>
  <c r="F28" i="22"/>
  <c r="I28" i="22"/>
  <c r="F29" i="22"/>
  <c r="I29" i="22"/>
  <c r="F30" i="22"/>
  <c r="I30" i="22"/>
  <c r="F31" i="22"/>
  <c r="I31" i="22"/>
  <c r="F32" i="22"/>
  <c r="I32" i="22"/>
  <c r="F33" i="22"/>
  <c r="I33" i="22"/>
  <c r="F34" i="22"/>
  <c r="I34" i="22"/>
  <c r="F35" i="22"/>
  <c r="I35" i="22"/>
  <c r="F36" i="22"/>
  <c r="I36" i="22"/>
  <c r="F37" i="22"/>
  <c r="I37" i="22"/>
  <c r="F38" i="22"/>
  <c r="I38" i="22"/>
  <c r="F39" i="22"/>
  <c r="I39" i="22"/>
  <c r="F40" i="22"/>
  <c r="I40" i="22"/>
  <c r="F41" i="22"/>
  <c r="I41" i="22"/>
  <c r="F42" i="22"/>
  <c r="I42" i="22"/>
  <c r="F43" i="22"/>
  <c r="I43" i="22"/>
  <c r="F44" i="22"/>
  <c r="I44" i="22"/>
  <c r="F45" i="22"/>
  <c r="I45" i="22"/>
  <c r="F46" i="22"/>
  <c r="I46" i="22"/>
  <c r="F47" i="22"/>
  <c r="I47" i="22"/>
  <c r="F48" i="22"/>
  <c r="F52" i="22"/>
  <c r="I52" i="22"/>
  <c r="F53" i="22"/>
  <c r="I53" i="22"/>
  <c r="F54" i="22"/>
  <c r="I54" i="22"/>
  <c r="F55" i="22"/>
  <c r="I55" i="22"/>
  <c r="F56" i="22"/>
  <c r="I56" i="22"/>
  <c r="F57" i="22"/>
  <c r="I57" i="22"/>
  <c r="F58" i="22"/>
  <c r="I58" i="22"/>
  <c r="F59" i="22"/>
  <c r="I59" i="22"/>
  <c r="F60" i="22"/>
  <c r="I60" i="22"/>
  <c r="F61" i="22"/>
  <c r="I61" i="22"/>
  <c r="F62" i="22"/>
  <c r="I62" i="22"/>
  <c r="F63" i="22"/>
  <c r="I63" i="22"/>
  <c r="F64" i="22"/>
  <c r="I64" i="22"/>
  <c r="F65" i="22"/>
  <c r="I65" i="22"/>
  <c r="F66" i="22"/>
  <c r="I66" i="22"/>
  <c r="F67" i="22"/>
  <c r="I67" i="22"/>
  <c r="F68" i="22"/>
  <c r="I68" i="22"/>
  <c r="F69" i="22"/>
  <c r="I69" i="22"/>
  <c r="F70" i="22"/>
  <c r="I70" i="22"/>
  <c r="F71" i="22"/>
  <c r="I71" i="22"/>
  <c r="F76" i="22"/>
  <c r="I76" i="22"/>
  <c r="I96" i="22" s="1"/>
  <c r="L653" i="6" s="1"/>
  <c r="F77" i="22"/>
  <c r="I77" i="22"/>
  <c r="F78" i="22"/>
  <c r="I78" i="22"/>
  <c r="F79" i="22"/>
  <c r="I79" i="22"/>
  <c r="F80" i="22"/>
  <c r="I80" i="22"/>
  <c r="F81" i="22"/>
  <c r="I81" i="22"/>
  <c r="F82" i="22"/>
  <c r="I82" i="22"/>
  <c r="F83" i="22"/>
  <c r="I83" i="22"/>
  <c r="F84" i="22"/>
  <c r="I84" i="22"/>
  <c r="F85" i="22"/>
  <c r="I85" i="22"/>
  <c r="F86" i="22"/>
  <c r="I86" i="22"/>
  <c r="F87" i="22"/>
  <c r="I87" i="22"/>
  <c r="F88" i="22"/>
  <c r="I88" i="22"/>
  <c r="F89" i="22"/>
  <c r="I89" i="22"/>
  <c r="F90" i="22"/>
  <c r="I90" i="22"/>
  <c r="F91" i="22"/>
  <c r="I91" i="22"/>
  <c r="F92" i="22"/>
  <c r="I92" i="22"/>
  <c r="F93" i="22"/>
  <c r="I93" i="22"/>
  <c r="F94" i="22"/>
  <c r="I94" i="22"/>
  <c r="F95" i="22"/>
  <c r="I95" i="22"/>
  <c r="F96" i="22"/>
  <c r="F100" i="22"/>
  <c r="I100" i="22"/>
  <c r="F101" i="22"/>
  <c r="I101" i="22"/>
  <c r="F102" i="22"/>
  <c r="I102" i="22"/>
  <c r="F103" i="22"/>
  <c r="I103" i="22"/>
  <c r="F104" i="22"/>
  <c r="I104" i="22"/>
  <c r="F105" i="22"/>
  <c r="I105" i="22"/>
  <c r="F106" i="22"/>
  <c r="I106" i="22"/>
  <c r="F107" i="22"/>
  <c r="I107" i="22"/>
  <c r="F108" i="22"/>
  <c r="I108" i="22"/>
  <c r="F109" i="22"/>
  <c r="I109" i="22"/>
  <c r="F110" i="22"/>
  <c r="I110" i="22"/>
  <c r="F111" i="22"/>
  <c r="I111" i="22"/>
  <c r="F112" i="22"/>
  <c r="I112" i="22"/>
  <c r="F113" i="22"/>
  <c r="I113" i="22"/>
  <c r="F114" i="22"/>
  <c r="I114" i="22"/>
  <c r="F115" i="22"/>
  <c r="I115" i="22"/>
  <c r="F116" i="22"/>
  <c r="I116" i="22"/>
  <c r="F117" i="22"/>
  <c r="I117" i="22"/>
  <c r="F118" i="22"/>
  <c r="I118" i="22"/>
  <c r="F119" i="22"/>
  <c r="I119" i="22"/>
  <c r="F124" i="22"/>
  <c r="I124" i="22"/>
  <c r="I144" i="22" s="1"/>
  <c r="L663" i="6" s="1"/>
  <c r="F125" i="22"/>
  <c r="I125" i="22"/>
  <c r="F126" i="22"/>
  <c r="I126" i="22"/>
  <c r="F127" i="22"/>
  <c r="F144" i="22" s="1"/>
  <c r="G663" i="6" s="1"/>
  <c r="I127" i="22"/>
  <c r="F128" i="22"/>
  <c r="I128" i="22"/>
  <c r="F129" i="22"/>
  <c r="I129" i="22"/>
  <c r="F130" i="22"/>
  <c r="I130" i="22"/>
  <c r="F131" i="22"/>
  <c r="I131" i="22"/>
  <c r="F132" i="22"/>
  <c r="I132" i="22"/>
  <c r="F133" i="22"/>
  <c r="I133" i="22"/>
  <c r="F134" i="22"/>
  <c r="I134" i="22"/>
  <c r="F135" i="22"/>
  <c r="I135" i="22"/>
  <c r="F136" i="22"/>
  <c r="I136" i="22"/>
  <c r="F137" i="22"/>
  <c r="I137" i="22"/>
  <c r="F138" i="22"/>
  <c r="I138" i="22"/>
  <c r="F139" i="22"/>
  <c r="I139" i="22"/>
  <c r="F140" i="22"/>
  <c r="I140" i="22"/>
  <c r="F141" i="22"/>
  <c r="I141" i="22"/>
  <c r="F142" i="22"/>
  <c r="I142" i="22"/>
  <c r="F143" i="22"/>
  <c r="I143" i="22"/>
  <c r="G8" i="6"/>
  <c r="H8" i="6" s="1"/>
  <c r="I8" i="6" s="1"/>
  <c r="L8" i="6"/>
  <c r="G9" i="6"/>
  <c r="H9" i="6"/>
  <c r="I9" i="6" s="1"/>
  <c r="L9" i="6"/>
  <c r="G10" i="6"/>
  <c r="H10" i="6"/>
  <c r="I10" i="6" s="1"/>
  <c r="L10" i="6"/>
  <c r="G11" i="6"/>
  <c r="H11" i="6" s="1"/>
  <c r="I11" i="6" s="1"/>
  <c r="L11" i="6"/>
  <c r="G12" i="6"/>
  <c r="H12" i="6"/>
  <c r="I12" i="6" s="1"/>
  <c r="L12" i="6"/>
  <c r="G13" i="6"/>
  <c r="H13" i="6"/>
  <c r="I13" i="6" s="1"/>
  <c r="L13" i="6"/>
  <c r="G14" i="6"/>
  <c r="H14" i="6"/>
  <c r="I14" i="6" s="1"/>
  <c r="L14" i="6"/>
  <c r="G15" i="6"/>
  <c r="H15" i="6"/>
  <c r="I15" i="6" s="1"/>
  <c r="L15" i="6"/>
  <c r="G16" i="6"/>
  <c r="L16" i="6"/>
  <c r="G17" i="6"/>
  <c r="H17" i="6"/>
  <c r="I17" i="6" s="1"/>
  <c r="L17" i="6"/>
  <c r="G18" i="6"/>
  <c r="H18" i="6"/>
  <c r="I18" i="6" s="1"/>
  <c r="L18" i="6"/>
  <c r="G19" i="6"/>
  <c r="H19" i="6" s="1"/>
  <c r="I19" i="6" s="1"/>
  <c r="L19" i="6"/>
  <c r="G21" i="6"/>
  <c r="L21" i="6"/>
  <c r="G22" i="6"/>
  <c r="L22" i="6"/>
  <c r="G23" i="6"/>
  <c r="L23" i="6"/>
  <c r="G24" i="6"/>
  <c r="L24" i="6"/>
  <c r="G25" i="6"/>
  <c r="L25" i="6"/>
  <c r="G26" i="6"/>
  <c r="L26" i="6"/>
  <c r="G27" i="6"/>
  <c r="L27" i="6"/>
  <c r="G28" i="6"/>
  <c r="L28" i="6"/>
  <c r="G29" i="6"/>
  <c r="L29" i="6"/>
  <c r="G30" i="6"/>
  <c r="L30" i="6"/>
  <c r="G31" i="6"/>
  <c r="L31" i="6"/>
  <c r="G32" i="6"/>
  <c r="L32" i="6"/>
  <c r="G36" i="6"/>
  <c r="H36" i="6"/>
  <c r="I36" i="6"/>
  <c r="L36" i="6"/>
  <c r="L100" i="6" s="1"/>
  <c r="O9" i="25" s="1"/>
  <c r="G37" i="6"/>
  <c r="H37" i="6" s="1"/>
  <c r="I37" i="6" s="1"/>
  <c r="L37" i="6"/>
  <c r="G38" i="6"/>
  <c r="L38" i="6"/>
  <c r="G39" i="6"/>
  <c r="H39" i="6"/>
  <c r="I39" i="6"/>
  <c r="L39" i="6"/>
  <c r="G40" i="6"/>
  <c r="H40" i="6" s="1"/>
  <c r="I40" i="6" s="1"/>
  <c r="L40" i="6"/>
  <c r="G41" i="6"/>
  <c r="H41" i="6" s="1"/>
  <c r="I41" i="6" s="1"/>
  <c r="L41" i="6"/>
  <c r="G42" i="6"/>
  <c r="H42" i="6"/>
  <c r="I42" i="6"/>
  <c r="L42" i="6"/>
  <c r="F43" i="6"/>
  <c r="G43" i="6" s="1"/>
  <c r="H43" i="6" s="1"/>
  <c r="I43" i="6" s="1"/>
  <c r="L43" i="6"/>
  <c r="G44" i="6"/>
  <c r="H44" i="6"/>
  <c r="I44" i="6" s="1"/>
  <c r="L44" i="6"/>
  <c r="F45" i="6"/>
  <c r="G45" i="6"/>
  <c r="H45" i="6" s="1"/>
  <c r="I45" i="6" s="1"/>
  <c r="L45" i="6"/>
  <c r="G46" i="6"/>
  <c r="H46" i="6"/>
  <c r="I46" i="6" s="1"/>
  <c r="L46" i="6"/>
  <c r="F47" i="6"/>
  <c r="G47" i="6" s="1"/>
  <c r="H47" i="6" s="1"/>
  <c r="I47" i="6"/>
  <c r="L47" i="6"/>
  <c r="G48" i="6"/>
  <c r="H48" i="6"/>
  <c r="I48" i="6" s="1"/>
  <c r="L48" i="6"/>
  <c r="F49" i="6"/>
  <c r="G49" i="6" s="1"/>
  <c r="H49" i="6" s="1"/>
  <c r="I49" i="6" s="1"/>
  <c r="L49" i="6"/>
  <c r="G50" i="6"/>
  <c r="H50" i="6"/>
  <c r="I50" i="6"/>
  <c r="L50" i="6"/>
  <c r="G51" i="6"/>
  <c r="H51" i="6" s="1"/>
  <c r="I51" i="6" s="1"/>
  <c r="L51" i="6"/>
  <c r="F52" i="6"/>
  <c r="G52" i="6"/>
  <c r="H52" i="6" s="1"/>
  <c r="I52" i="6" s="1"/>
  <c r="L52" i="6"/>
  <c r="G53" i="6"/>
  <c r="H53" i="6"/>
  <c r="I53" i="6"/>
  <c r="L53" i="6"/>
  <c r="F54" i="6"/>
  <c r="G54" i="6" s="1"/>
  <c r="H54" i="6" s="1"/>
  <c r="I54" i="6" s="1"/>
  <c r="L54" i="6"/>
  <c r="G55" i="6"/>
  <c r="H55" i="6" s="1"/>
  <c r="I55" i="6" s="1"/>
  <c r="L55" i="6"/>
  <c r="F56" i="6"/>
  <c r="G56" i="6" s="1"/>
  <c r="H56" i="6" s="1"/>
  <c r="I56" i="6" s="1"/>
  <c r="L56" i="6"/>
  <c r="G57" i="6"/>
  <c r="H57" i="6" s="1"/>
  <c r="I57" i="6" s="1"/>
  <c r="L57" i="6"/>
  <c r="F58" i="6"/>
  <c r="G58" i="6" s="1"/>
  <c r="H58" i="6"/>
  <c r="I58" i="6" s="1"/>
  <c r="L58" i="6"/>
  <c r="G59" i="6"/>
  <c r="H59" i="6" s="1"/>
  <c r="I59" i="6" s="1"/>
  <c r="L59" i="6"/>
  <c r="F60" i="6"/>
  <c r="G60" i="6" s="1"/>
  <c r="H60" i="6" s="1"/>
  <c r="I60" i="6" s="1"/>
  <c r="L60" i="6"/>
  <c r="G61" i="6"/>
  <c r="H61" i="6" s="1"/>
  <c r="I61" i="6"/>
  <c r="L61" i="6"/>
  <c r="G62" i="6"/>
  <c r="H62" i="6"/>
  <c r="I62" i="6" s="1"/>
  <c r="L62" i="6"/>
  <c r="F63" i="6"/>
  <c r="G63" i="6"/>
  <c r="H63" i="6"/>
  <c r="I63" i="6" s="1"/>
  <c r="L63" i="6"/>
  <c r="G64" i="6"/>
  <c r="H64" i="6"/>
  <c r="I64" i="6" s="1"/>
  <c r="L64" i="6"/>
  <c r="F65" i="6"/>
  <c r="G65" i="6" s="1"/>
  <c r="H65" i="6" s="1"/>
  <c r="I65" i="6" s="1"/>
  <c r="L65" i="6"/>
  <c r="G66" i="6"/>
  <c r="H66" i="6" s="1"/>
  <c r="I66" i="6" s="1"/>
  <c r="L66" i="6"/>
  <c r="G68" i="6"/>
  <c r="L68" i="6"/>
  <c r="G69" i="6"/>
  <c r="L69" i="6"/>
  <c r="G70" i="6"/>
  <c r="L70" i="6"/>
  <c r="G71" i="6"/>
  <c r="L71" i="6"/>
  <c r="G72" i="6"/>
  <c r="L72" i="6"/>
  <c r="G73" i="6"/>
  <c r="L73" i="6"/>
  <c r="G74" i="6"/>
  <c r="L74" i="6"/>
  <c r="G75" i="6"/>
  <c r="L75" i="6"/>
  <c r="G76" i="6"/>
  <c r="L76" i="6"/>
  <c r="G77" i="6"/>
  <c r="L77" i="6"/>
  <c r="G78" i="6"/>
  <c r="L78" i="6"/>
  <c r="G79" i="6"/>
  <c r="L79" i="6"/>
  <c r="G80" i="6"/>
  <c r="L80" i="6"/>
  <c r="G81" i="6"/>
  <c r="L81" i="6"/>
  <c r="G82" i="6"/>
  <c r="L82" i="6"/>
  <c r="G83" i="6"/>
  <c r="L83" i="6"/>
  <c r="G84" i="6"/>
  <c r="L84" i="6"/>
  <c r="G85" i="6"/>
  <c r="L85" i="6"/>
  <c r="G86" i="6"/>
  <c r="L86" i="6"/>
  <c r="G87" i="6"/>
  <c r="L87" i="6"/>
  <c r="G88" i="6"/>
  <c r="L88" i="6"/>
  <c r="G89" i="6"/>
  <c r="L89" i="6"/>
  <c r="G90" i="6"/>
  <c r="L90" i="6"/>
  <c r="G91" i="6"/>
  <c r="L91" i="6"/>
  <c r="G92" i="6"/>
  <c r="L92" i="6"/>
  <c r="G93" i="6"/>
  <c r="L93" i="6"/>
  <c r="G94" i="6"/>
  <c r="L94" i="6"/>
  <c r="G95" i="6"/>
  <c r="L95" i="6"/>
  <c r="G96" i="6"/>
  <c r="L96" i="6"/>
  <c r="G97" i="6"/>
  <c r="L97" i="6"/>
  <c r="G98" i="6"/>
  <c r="L98" i="6"/>
  <c r="G99" i="6"/>
  <c r="L99" i="6"/>
  <c r="G103" i="6"/>
  <c r="H103" i="6"/>
  <c r="I103" i="6" s="1"/>
  <c r="L103" i="6"/>
  <c r="G104" i="6"/>
  <c r="H104" i="6"/>
  <c r="I104" i="6" s="1"/>
  <c r="L104" i="6"/>
  <c r="G105" i="6"/>
  <c r="H105" i="6" s="1"/>
  <c r="I105" i="6" s="1"/>
  <c r="L105" i="6"/>
  <c r="F106" i="6"/>
  <c r="G106" i="6"/>
  <c r="H106" i="6" s="1"/>
  <c r="I106" i="6" s="1"/>
  <c r="L106" i="6"/>
  <c r="G107" i="6"/>
  <c r="H107" i="6" s="1"/>
  <c r="I107" i="6" s="1"/>
  <c r="L107" i="6"/>
  <c r="F108" i="6"/>
  <c r="G108" i="6"/>
  <c r="H108" i="6" s="1"/>
  <c r="I108" i="6" s="1"/>
  <c r="L108" i="6"/>
  <c r="G109" i="6"/>
  <c r="H109" i="6"/>
  <c r="I109" i="6" s="1"/>
  <c r="L109" i="6"/>
  <c r="F110" i="6"/>
  <c r="G110" i="6" s="1"/>
  <c r="H110" i="6" s="1"/>
  <c r="I110" i="6" s="1"/>
  <c r="L110" i="6"/>
  <c r="G111" i="6"/>
  <c r="H111" i="6"/>
  <c r="I111" i="6"/>
  <c r="L111" i="6"/>
  <c r="F112" i="6"/>
  <c r="G112" i="6" s="1"/>
  <c r="H112" i="6" s="1"/>
  <c r="I112" i="6" s="1"/>
  <c r="L112" i="6"/>
  <c r="G113" i="6"/>
  <c r="H113" i="6" s="1"/>
  <c r="I113" i="6" s="1"/>
  <c r="L113" i="6"/>
  <c r="G114" i="6"/>
  <c r="H114" i="6"/>
  <c r="I114" i="6" s="1"/>
  <c r="L114" i="6"/>
  <c r="F115" i="6"/>
  <c r="G115" i="6"/>
  <c r="H115" i="6" s="1"/>
  <c r="I115" i="6" s="1"/>
  <c r="L115" i="6"/>
  <c r="G116" i="6"/>
  <c r="H116" i="6"/>
  <c r="I116" i="6" s="1"/>
  <c r="L116" i="6"/>
  <c r="F117" i="6"/>
  <c r="G117" i="6" s="1"/>
  <c r="H117" i="6" s="1"/>
  <c r="I117" i="6" s="1"/>
  <c r="L117" i="6"/>
  <c r="G118" i="6"/>
  <c r="H118" i="6"/>
  <c r="I118" i="6"/>
  <c r="L118" i="6"/>
  <c r="F119" i="6"/>
  <c r="G119" i="6" s="1"/>
  <c r="H119" i="6" s="1"/>
  <c r="I119" i="6" s="1"/>
  <c r="L119" i="6"/>
  <c r="G120" i="6"/>
  <c r="H120" i="6" s="1"/>
  <c r="I120" i="6"/>
  <c r="L120" i="6"/>
  <c r="F121" i="6"/>
  <c r="G121" i="6"/>
  <c r="H121" i="6" s="1"/>
  <c r="I121" i="6" s="1"/>
  <c r="L121" i="6"/>
  <c r="G122" i="6"/>
  <c r="H122" i="6"/>
  <c r="I122" i="6" s="1"/>
  <c r="L122" i="6"/>
  <c r="F123" i="6"/>
  <c r="G123" i="6"/>
  <c r="H123" i="6" s="1"/>
  <c r="I123" i="6" s="1"/>
  <c r="L123" i="6"/>
  <c r="G124" i="6"/>
  <c r="H124" i="6"/>
  <c r="I124" i="6" s="1"/>
  <c r="L124" i="6"/>
  <c r="F125" i="6"/>
  <c r="G125" i="6" s="1"/>
  <c r="H125" i="6" s="1"/>
  <c r="I125" i="6" s="1"/>
  <c r="L125" i="6"/>
  <c r="G126" i="6"/>
  <c r="H126" i="6" s="1"/>
  <c r="I126" i="6" s="1"/>
  <c r="L126" i="6"/>
  <c r="G127" i="6"/>
  <c r="H127" i="6" s="1"/>
  <c r="I127" i="6" s="1"/>
  <c r="L127" i="6"/>
  <c r="F128" i="6"/>
  <c r="G128" i="6"/>
  <c r="H128" i="6" s="1"/>
  <c r="I128" i="6"/>
  <c r="L128" i="6"/>
  <c r="G129" i="6"/>
  <c r="H129" i="6"/>
  <c r="I129" i="6" s="1"/>
  <c r="L129" i="6"/>
  <c r="F130" i="6"/>
  <c r="G130" i="6"/>
  <c r="H130" i="6"/>
  <c r="I130" i="6" s="1"/>
  <c r="L130" i="6"/>
  <c r="G131" i="6"/>
  <c r="H131" i="6"/>
  <c r="I131" i="6" s="1"/>
  <c r="L131" i="6"/>
  <c r="G133" i="6"/>
  <c r="L133" i="6"/>
  <c r="G134" i="6"/>
  <c r="L134" i="6"/>
  <c r="G135" i="6"/>
  <c r="L135" i="6"/>
  <c r="G136" i="6"/>
  <c r="L136" i="6"/>
  <c r="G137" i="6"/>
  <c r="L137" i="6"/>
  <c r="G138" i="6"/>
  <c r="L138" i="6"/>
  <c r="G139" i="6"/>
  <c r="L139" i="6"/>
  <c r="G140" i="6"/>
  <c r="L140" i="6"/>
  <c r="G141" i="6"/>
  <c r="L141" i="6"/>
  <c r="G142" i="6"/>
  <c r="L142" i="6"/>
  <c r="G143" i="6"/>
  <c r="L143" i="6"/>
  <c r="G144" i="6"/>
  <c r="L144" i="6"/>
  <c r="G145" i="6"/>
  <c r="L145" i="6"/>
  <c r="G146" i="6"/>
  <c r="L146" i="6"/>
  <c r="G147" i="6"/>
  <c r="L147" i="6"/>
  <c r="G148" i="6"/>
  <c r="L148" i="6"/>
  <c r="G149" i="6"/>
  <c r="L149" i="6"/>
  <c r="G150" i="6"/>
  <c r="L150" i="6"/>
  <c r="G154" i="6"/>
  <c r="H154" i="6"/>
  <c r="I154" i="6"/>
  <c r="L154" i="6"/>
  <c r="G155" i="6"/>
  <c r="H155" i="6" s="1"/>
  <c r="I155" i="6"/>
  <c r="L155" i="6"/>
  <c r="G156" i="6"/>
  <c r="H156" i="6"/>
  <c r="I156" i="6" s="1"/>
  <c r="L156" i="6"/>
  <c r="F157" i="6"/>
  <c r="G157" i="6"/>
  <c r="H157" i="6"/>
  <c r="I157" i="6" s="1"/>
  <c r="L157" i="6"/>
  <c r="G158" i="6"/>
  <c r="H158" i="6"/>
  <c r="I158" i="6" s="1"/>
  <c r="L158" i="6"/>
  <c r="F159" i="6"/>
  <c r="G159" i="6" s="1"/>
  <c r="H159" i="6" s="1"/>
  <c r="I159" i="6" s="1"/>
  <c r="L159" i="6"/>
  <c r="G160" i="6"/>
  <c r="H160" i="6" s="1"/>
  <c r="I160" i="6" s="1"/>
  <c r="L160" i="6"/>
  <c r="F161" i="6"/>
  <c r="G161" i="6" s="1"/>
  <c r="H161" i="6" s="1"/>
  <c r="I161" i="6" s="1"/>
  <c r="L161" i="6"/>
  <c r="G162" i="6"/>
  <c r="H162" i="6" s="1"/>
  <c r="I162" i="6" s="1"/>
  <c r="L162" i="6"/>
  <c r="F163" i="6"/>
  <c r="G163" i="6"/>
  <c r="H163" i="6" s="1"/>
  <c r="I163" i="6"/>
  <c r="L163" i="6"/>
  <c r="G164" i="6"/>
  <c r="H164" i="6"/>
  <c r="I164" i="6" s="1"/>
  <c r="L164" i="6"/>
  <c r="F165" i="6"/>
  <c r="G165" i="6"/>
  <c r="H165" i="6"/>
  <c r="I165" i="6" s="1"/>
  <c r="L165" i="6"/>
  <c r="G166" i="6"/>
  <c r="H166" i="6"/>
  <c r="I166" i="6" s="1"/>
  <c r="L166" i="6"/>
  <c r="F167" i="6"/>
  <c r="G167" i="6" s="1"/>
  <c r="H167" i="6" s="1"/>
  <c r="I167" i="6" s="1"/>
  <c r="L167" i="6"/>
  <c r="G168" i="6"/>
  <c r="H168" i="6" s="1"/>
  <c r="I168" i="6" s="1"/>
  <c r="L168" i="6"/>
  <c r="F169" i="6"/>
  <c r="G169" i="6" s="1"/>
  <c r="H169" i="6" s="1"/>
  <c r="I169" i="6" s="1"/>
  <c r="L169" i="6"/>
  <c r="G170" i="6"/>
  <c r="H170" i="6" s="1"/>
  <c r="I170" i="6" s="1"/>
  <c r="L170" i="6"/>
  <c r="F171" i="6"/>
  <c r="G171" i="6"/>
  <c r="H171" i="6" s="1"/>
  <c r="I171" i="6" s="1"/>
  <c r="L171" i="6"/>
  <c r="G172" i="6"/>
  <c r="H172" i="6"/>
  <c r="I172" i="6" s="1"/>
  <c r="L172" i="6"/>
  <c r="F173" i="6"/>
  <c r="G173" i="6"/>
  <c r="H173" i="6"/>
  <c r="I173" i="6" s="1"/>
  <c r="L173" i="6"/>
  <c r="G174" i="6"/>
  <c r="H174" i="6"/>
  <c r="I174" i="6" s="1"/>
  <c r="L174" i="6"/>
  <c r="F175" i="6"/>
  <c r="G175" i="6" s="1"/>
  <c r="H175" i="6" s="1"/>
  <c r="I175" i="6" s="1"/>
  <c r="L175" i="6"/>
  <c r="G176" i="6"/>
  <c r="H176" i="6" s="1"/>
  <c r="I176" i="6" s="1"/>
  <c r="L176" i="6"/>
  <c r="F177" i="6"/>
  <c r="G177" i="6" s="1"/>
  <c r="H177" i="6" s="1"/>
  <c r="I177" i="6" s="1"/>
  <c r="L177" i="6"/>
  <c r="G178" i="6"/>
  <c r="H178" i="6" s="1"/>
  <c r="I178" i="6" s="1"/>
  <c r="L178" i="6"/>
  <c r="G179" i="6"/>
  <c r="H179" i="6"/>
  <c r="I179" i="6" s="1"/>
  <c r="L179" i="6"/>
  <c r="F180" i="6"/>
  <c r="G180" i="6"/>
  <c r="H180" i="6"/>
  <c r="I180" i="6" s="1"/>
  <c r="L180" i="6"/>
  <c r="G181" i="6"/>
  <c r="H181" i="6"/>
  <c r="I181" i="6"/>
  <c r="L181" i="6"/>
  <c r="F182" i="6"/>
  <c r="G182" i="6" s="1"/>
  <c r="H182" i="6" s="1"/>
  <c r="I182" i="6" s="1"/>
  <c r="L182" i="6"/>
  <c r="G183" i="6"/>
  <c r="H183" i="6" s="1"/>
  <c r="I183" i="6" s="1"/>
  <c r="L183" i="6"/>
  <c r="G184" i="6"/>
  <c r="H184" i="6"/>
  <c r="I184" i="6" s="1"/>
  <c r="L184" i="6"/>
  <c r="F185" i="6"/>
  <c r="G185" i="6"/>
  <c r="H185" i="6" s="1"/>
  <c r="I185" i="6" s="1"/>
  <c r="L185" i="6"/>
  <c r="G186" i="6"/>
  <c r="H186" i="6"/>
  <c r="I186" i="6" s="1"/>
  <c r="L186" i="6"/>
  <c r="F187" i="6"/>
  <c r="G187" i="6" s="1"/>
  <c r="H187" i="6" s="1"/>
  <c r="I187" i="6" s="1"/>
  <c r="L187" i="6"/>
  <c r="G188" i="6"/>
  <c r="H188" i="6" s="1"/>
  <c r="I188" i="6" s="1"/>
  <c r="L188" i="6"/>
  <c r="F189" i="6"/>
  <c r="G189" i="6" s="1"/>
  <c r="H189" i="6" s="1"/>
  <c r="I189" i="6" s="1"/>
  <c r="L189" i="6"/>
  <c r="G190" i="6"/>
  <c r="H190" i="6" s="1"/>
  <c r="I190" i="6" s="1"/>
  <c r="L190" i="6"/>
  <c r="G191" i="6"/>
  <c r="H191" i="6"/>
  <c r="I191" i="6" s="1"/>
  <c r="L191" i="6"/>
  <c r="G192" i="6"/>
  <c r="H192" i="6"/>
  <c r="I192" i="6"/>
  <c r="L192" i="6"/>
  <c r="F193" i="6"/>
  <c r="G193" i="6" s="1"/>
  <c r="H193" i="6" s="1"/>
  <c r="I193" i="6" s="1"/>
  <c r="L193" i="6"/>
  <c r="G194" i="6"/>
  <c r="H194" i="6" s="1"/>
  <c r="I194" i="6" s="1"/>
  <c r="L194" i="6"/>
  <c r="G196" i="6"/>
  <c r="L196" i="6"/>
  <c r="G197" i="6"/>
  <c r="L197" i="6"/>
  <c r="G198" i="6"/>
  <c r="L198" i="6"/>
  <c r="G199" i="6"/>
  <c r="L199" i="6"/>
  <c r="G200" i="6"/>
  <c r="L200" i="6"/>
  <c r="G201" i="6"/>
  <c r="L201" i="6"/>
  <c r="G202" i="6"/>
  <c r="L202" i="6"/>
  <c r="G203" i="6"/>
  <c r="L203" i="6"/>
  <c r="G204" i="6"/>
  <c r="L204" i="6"/>
  <c r="G205" i="6"/>
  <c r="L205" i="6"/>
  <c r="G206" i="6"/>
  <c r="L206" i="6"/>
  <c r="G207" i="6"/>
  <c r="L207" i="6"/>
  <c r="G208" i="6"/>
  <c r="L208" i="6"/>
  <c r="G209" i="6"/>
  <c r="L209" i="6"/>
  <c r="G210" i="6"/>
  <c r="L210" i="6"/>
  <c r="G211" i="6"/>
  <c r="L211" i="6"/>
  <c r="G212" i="6"/>
  <c r="L212" i="6"/>
  <c r="G213" i="6"/>
  <c r="L213" i="6"/>
  <c r="G214" i="6"/>
  <c r="L214" i="6"/>
  <c r="G215" i="6"/>
  <c r="L215" i="6"/>
  <c r="G216" i="6"/>
  <c r="L216" i="6"/>
  <c r="G217" i="6"/>
  <c r="L217" i="6"/>
  <c r="G218" i="6"/>
  <c r="L218" i="6"/>
  <c r="G219" i="6"/>
  <c r="L219" i="6"/>
  <c r="G220" i="6"/>
  <c r="L220" i="6"/>
  <c r="G221" i="6"/>
  <c r="L221" i="6"/>
  <c r="G222" i="6"/>
  <c r="L222" i="6"/>
  <c r="G223" i="6"/>
  <c r="L223" i="6"/>
  <c r="G224" i="6"/>
  <c r="L224" i="6"/>
  <c r="G225" i="6"/>
  <c r="L225" i="6"/>
  <c r="G226" i="6"/>
  <c r="L226" i="6"/>
  <c r="G227" i="6"/>
  <c r="L227" i="6"/>
  <c r="G228" i="6"/>
  <c r="L228" i="6"/>
  <c r="G229" i="6"/>
  <c r="L229" i="6"/>
  <c r="G230" i="6"/>
  <c r="L230" i="6"/>
  <c r="G231" i="6"/>
  <c r="L231" i="6"/>
  <c r="G232" i="6"/>
  <c r="L232" i="6"/>
  <c r="G233" i="6"/>
  <c r="L233" i="6"/>
  <c r="G234" i="6"/>
  <c r="L234" i="6"/>
  <c r="G235" i="6"/>
  <c r="L235" i="6"/>
  <c r="G239" i="6"/>
  <c r="H239" i="6"/>
  <c r="I239" i="6"/>
  <c r="L239" i="6"/>
  <c r="G240" i="6"/>
  <c r="H240" i="6" s="1"/>
  <c r="I240" i="6" s="1"/>
  <c r="L240" i="6"/>
  <c r="F241" i="6"/>
  <c r="G241" i="6"/>
  <c r="H241" i="6" s="1"/>
  <c r="I241" i="6" s="1"/>
  <c r="L241" i="6"/>
  <c r="G242" i="6"/>
  <c r="H242" i="6"/>
  <c r="I242" i="6" s="1"/>
  <c r="L242" i="6"/>
  <c r="F243" i="6"/>
  <c r="G243" i="6"/>
  <c r="H243" i="6" s="1"/>
  <c r="I243" i="6" s="1"/>
  <c r="L243" i="6"/>
  <c r="G244" i="6"/>
  <c r="H244" i="6"/>
  <c r="I244" i="6" s="1"/>
  <c r="L244" i="6"/>
  <c r="G245" i="6"/>
  <c r="H245" i="6" s="1"/>
  <c r="I245" i="6" s="1"/>
  <c r="L245" i="6"/>
  <c r="F246" i="6"/>
  <c r="G246" i="6" s="1"/>
  <c r="H246" i="6" s="1"/>
  <c r="I246" i="6"/>
  <c r="L246" i="6"/>
  <c r="G247" i="6"/>
  <c r="H247" i="6" s="1"/>
  <c r="I247" i="6" s="1"/>
  <c r="L247" i="6"/>
  <c r="F248" i="6"/>
  <c r="G248" i="6"/>
  <c r="H248" i="6" s="1"/>
  <c r="I248" i="6"/>
  <c r="L248" i="6"/>
  <c r="G249" i="6"/>
  <c r="H249" i="6"/>
  <c r="I249" i="6" s="1"/>
  <c r="L249" i="6"/>
  <c r="F250" i="6"/>
  <c r="G250" i="6"/>
  <c r="H250" i="6"/>
  <c r="I250" i="6" s="1"/>
  <c r="L250" i="6"/>
  <c r="G251" i="6"/>
  <c r="H251" i="6"/>
  <c r="I251" i="6" s="1"/>
  <c r="L251" i="6"/>
  <c r="F252" i="6"/>
  <c r="G252" i="6" s="1"/>
  <c r="H252" i="6" s="1"/>
  <c r="I252" i="6" s="1"/>
  <c r="L252" i="6"/>
  <c r="G253" i="6"/>
  <c r="H253" i="6" s="1"/>
  <c r="I253" i="6" s="1"/>
  <c r="L253" i="6"/>
  <c r="G254" i="6"/>
  <c r="H254" i="6" s="1"/>
  <c r="I254" i="6" s="1"/>
  <c r="L254" i="6"/>
  <c r="G256" i="6"/>
  <c r="L256" i="6"/>
  <c r="G257" i="6"/>
  <c r="L257" i="6"/>
  <c r="G258" i="6"/>
  <c r="L258" i="6"/>
  <c r="G259" i="6"/>
  <c r="L259" i="6"/>
  <c r="G260" i="6"/>
  <c r="L260" i="6"/>
  <c r="G261" i="6"/>
  <c r="L261" i="6"/>
  <c r="G265" i="6"/>
  <c r="L265" i="6"/>
  <c r="F266" i="6"/>
  <c r="G266" i="6" s="1"/>
  <c r="H266" i="6" s="1"/>
  <c r="I266" i="6" s="1"/>
  <c r="L266" i="6"/>
  <c r="G267" i="6"/>
  <c r="H267" i="6" s="1"/>
  <c r="I267" i="6" s="1"/>
  <c r="L267" i="6"/>
  <c r="F268" i="6"/>
  <c r="G268" i="6"/>
  <c r="H268" i="6" s="1"/>
  <c r="I268" i="6" s="1"/>
  <c r="L268" i="6"/>
  <c r="G269" i="6"/>
  <c r="H269" i="6"/>
  <c r="I269" i="6" s="1"/>
  <c r="L269" i="6"/>
  <c r="F270" i="6"/>
  <c r="G270" i="6"/>
  <c r="H270" i="6"/>
  <c r="I270" i="6" s="1"/>
  <c r="L270" i="6"/>
  <c r="G271" i="6"/>
  <c r="H271" i="6"/>
  <c r="I271" i="6" s="1"/>
  <c r="L271" i="6"/>
  <c r="F272" i="6"/>
  <c r="G272" i="6" s="1"/>
  <c r="H272" i="6"/>
  <c r="I272" i="6" s="1"/>
  <c r="L272" i="6"/>
  <c r="G273" i="6"/>
  <c r="H273" i="6" s="1"/>
  <c r="I273" i="6" s="1"/>
  <c r="L273" i="6"/>
  <c r="F274" i="6"/>
  <c r="G274" i="6" s="1"/>
  <c r="H274" i="6" s="1"/>
  <c r="I274" i="6" s="1"/>
  <c r="L274" i="6"/>
  <c r="G275" i="6"/>
  <c r="H275" i="6" s="1"/>
  <c r="I275" i="6" s="1"/>
  <c r="L275" i="6"/>
  <c r="F276" i="6"/>
  <c r="G276" i="6"/>
  <c r="H276" i="6" s="1"/>
  <c r="I276" i="6" s="1"/>
  <c r="L276" i="6"/>
  <c r="G277" i="6"/>
  <c r="H277" i="6"/>
  <c r="I277" i="6" s="1"/>
  <c r="L277" i="6"/>
  <c r="F278" i="6"/>
  <c r="G278" i="6"/>
  <c r="H278" i="6"/>
  <c r="I278" i="6" s="1"/>
  <c r="L278" i="6"/>
  <c r="G279" i="6"/>
  <c r="H279" i="6"/>
  <c r="I279" i="6" s="1"/>
  <c r="L279" i="6"/>
  <c r="F280" i="6"/>
  <c r="G280" i="6" s="1"/>
  <c r="H280" i="6"/>
  <c r="I280" i="6" s="1"/>
  <c r="L280" i="6"/>
  <c r="G281" i="6"/>
  <c r="H281" i="6" s="1"/>
  <c r="I281" i="6" s="1"/>
  <c r="L281" i="6"/>
  <c r="F282" i="6"/>
  <c r="G282" i="6" s="1"/>
  <c r="H282" i="6" s="1"/>
  <c r="I282" i="6" s="1"/>
  <c r="L282" i="6"/>
  <c r="G283" i="6"/>
  <c r="H283" i="6" s="1"/>
  <c r="I283" i="6" s="1"/>
  <c r="L283" i="6"/>
  <c r="F284" i="6"/>
  <c r="G284" i="6"/>
  <c r="H284" i="6" s="1"/>
  <c r="I284" i="6" s="1"/>
  <c r="L284" i="6"/>
  <c r="G285" i="6"/>
  <c r="H285" i="6"/>
  <c r="I285" i="6" s="1"/>
  <c r="L285" i="6"/>
  <c r="F286" i="6"/>
  <c r="G286" i="6"/>
  <c r="H286" i="6"/>
  <c r="I286" i="6" s="1"/>
  <c r="L286" i="6"/>
  <c r="G287" i="6"/>
  <c r="H287" i="6"/>
  <c r="I287" i="6" s="1"/>
  <c r="L287" i="6"/>
  <c r="F288" i="6"/>
  <c r="G288" i="6" s="1"/>
  <c r="H288" i="6"/>
  <c r="I288" i="6" s="1"/>
  <c r="L288" i="6"/>
  <c r="G289" i="6"/>
  <c r="H289" i="6" s="1"/>
  <c r="I289" i="6" s="1"/>
  <c r="L289" i="6"/>
  <c r="G291" i="6"/>
  <c r="L291" i="6"/>
  <c r="G292" i="6"/>
  <c r="L292" i="6"/>
  <c r="G293" i="6"/>
  <c r="L293" i="6"/>
  <c r="G294" i="6"/>
  <c r="L294" i="6"/>
  <c r="G295" i="6"/>
  <c r="L295" i="6"/>
  <c r="G296" i="6"/>
  <c r="L296" i="6"/>
  <c r="G297" i="6"/>
  <c r="L297" i="6"/>
  <c r="G298" i="6"/>
  <c r="L298" i="6"/>
  <c r="G299" i="6"/>
  <c r="L299" i="6"/>
  <c r="G300" i="6"/>
  <c r="L300" i="6"/>
  <c r="G301" i="6"/>
  <c r="L301" i="6"/>
  <c r="G302" i="6"/>
  <c r="L302" i="6"/>
  <c r="G303" i="6"/>
  <c r="L303" i="6"/>
  <c r="G304" i="6"/>
  <c r="L304" i="6"/>
  <c r="G305" i="6"/>
  <c r="L305" i="6"/>
  <c r="G306" i="6"/>
  <c r="L306" i="6"/>
  <c r="G307" i="6"/>
  <c r="L307" i="6"/>
  <c r="G308" i="6"/>
  <c r="L308" i="6"/>
  <c r="G309" i="6"/>
  <c r="L309" i="6"/>
  <c r="G310" i="6"/>
  <c r="L310" i="6"/>
  <c r="G311" i="6"/>
  <c r="L311" i="6"/>
  <c r="G312" i="6"/>
  <c r="L312" i="6"/>
  <c r="G313" i="6"/>
  <c r="L313" i="6"/>
  <c r="G314" i="6"/>
  <c r="L314" i="6"/>
  <c r="G315" i="6"/>
  <c r="L315" i="6"/>
  <c r="G316" i="6"/>
  <c r="L316" i="6"/>
  <c r="G317" i="6"/>
  <c r="L317" i="6"/>
  <c r="G318" i="6"/>
  <c r="L318" i="6"/>
  <c r="G319" i="6"/>
  <c r="L319" i="6"/>
  <c r="G320" i="6"/>
  <c r="L320" i="6"/>
  <c r="G321" i="6"/>
  <c r="L321" i="6"/>
  <c r="G322" i="6"/>
  <c r="L322" i="6"/>
  <c r="G323" i="6"/>
  <c r="L323" i="6"/>
  <c r="G324" i="6"/>
  <c r="L324" i="6"/>
  <c r="G325" i="6"/>
  <c r="L325" i="6"/>
  <c r="G326" i="6"/>
  <c r="L326" i="6"/>
  <c r="G327" i="6"/>
  <c r="L327" i="6"/>
  <c r="G328" i="6"/>
  <c r="L328" i="6"/>
  <c r="G329" i="6"/>
  <c r="L329" i="6"/>
  <c r="G330" i="6"/>
  <c r="L330" i="6"/>
  <c r="G331" i="6"/>
  <c r="L331" i="6"/>
  <c r="G332" i="6"/>
  <c r="L332" i="6"/>
  <c r="G336" i="6"/>
  <c r="H336" i="6"/>
  <c r="I336" i="6" s="1"/>
  <c r="L336" i="6"/>
  <c r="F337" i="6"/>
  <c r="G337" i="6" s="1"/>
  <c r="L337" i="6"/>
  <c r="L372" i="6" s="1"/>
  <c r="G338" i="6"/>
  <c r="H338" i="6" s="1"/>
  <c r="I338" i="6"/>
  <c r="L338" i="6"/>
  <c r="F339" i="6"/>
  <c r="G339" i="6" s="1"/>
  <c r="H339" i="6" s="1"/>
  <c r="I339" i="6"/>
  <c r="L339" i="6"/>
  <c r="G340" i="6"/>
  <c r="H340" i="6" s="1"/>
  <c r="I340" i="6"/>
  <c r="L340" i="6"/>
  <c r="F341" i="6"/>
  <c r="G341" i="6"/>
  <c r="H341" i="6" s="1"/>
  <c r="I341" i="6"/>
  <c r="L341" i="6"/>
  <c r="G342" i="6"/>
  <c r="H342" i="6"/>
  <c r="I342" i="6" s="1"/>
  <c r="L342" i="6"/>
  <c r="F343" i="6"/>
  <c r="G343" i="6"/>
  <c r="H343" i="6" s="1"/>
  <c r="I343" i="6" s="1"/>
  <c r="L343" i="6"/>
  <c r="G344" i="6"/>
  <c r="H344" i="6"/>
  <c r="I344" i="6" s="1"/>
  <c r="L344" i="6"/>
  <c r="F345" i="6"/>
  <c r="G345" i="6" s="1"/>
  <c r="H345" i="6" s="1"/>
  <c r="I345" i="6" s="1"/>
  <c r="L345" i="6"/>
  <c r="G346" i="6"/>
  <c r="H346" i="6" s="1"/>
  <c r="I346" i="6"/>
  <c r="L346" i="6"/>
  <c r="F347" i="6"/>
  <c r="G347" i="6" s="1"/>
  <c r="H347" i="6" s="1"/>
  <c r="I347" i="6"/>
  <c r="L347" i="6"/>
  <c r="G348" i="6"/>
  <c r="H348" i="6" s="1"/>
  <c r="I348" i="6"/>
  <c r="L348" i="6"/>
  <c r="F349" i="6"/>
  <c r="G349" i="6"/>
  <c r="H349" i="6" s="1"/>
  <c r="I349" i="6"/>
  <c r="L349" i="6"/>
  <c r="G350" i="6"/>
  <c r="H350" i="6"/>
  <c r="I350" i="6" s="1"/>
  <c r="L350" i="6"/>
  <c r="F351" i="6"/>
  <c r="G351" i="6"/>
  <c r="H351" i="6" s="1"/>
  <c r="I351" i="6" s="1"/>
  <c r="L351" i="6"/>
  <c r="G352" i="6"/>
  <c r="H352" i="6"/>
  <c r="I352" i="6" s="1"/>
  <c r="L352" i="6"/>
  <c r="F353" i="6"/>
  <c r="G353" i="6" s="1"/>
  <c r="H353" i="6" s="1"/>
  <c r="I353" i="6" s="1"/>
  <c r="L353" i="6"/>
  <c r="G354" i="6"/>
  <c r="H354" i="6" s="1"/>
  <c r="I354" i="6"/>
  <c r="L354" i="6"/>
  <c r="G356" i="6"/>
  <c r="L356" i="6"/>
  <c r="G357" i="6"/>
  <c r="L357" i="6"/>
  <c r="G358" i="6"/>
  <c r="L358" i="6"/>
  <c r="G359" i="6"/>
  <c r="L359" i="6"/>
  <c r="G360" i="6"/>
  <c r="L360" i="6"/>
  <c r="G361" i="6"/>
  <c r="L361" i="6"/>
  <c r="G362" i="6"/>
  <c r="L362" i="6"/>
  <c r="G363" i="6"/>
  <c r="L363" i="6"/>
  <c r="G364" i="6"/>
  <c r="L364" i="6"/>
  <c r="G365" i="6"/>
  <c r="L365" i="6"/>
  <c r="G366" i="6"/>
  <c r="L366" i="6"/>
  <c r="G367" i="6"/>
  <c r="L367" i="6"/>
  <c r="G368" i="6"/>
  <c r="L368" i="6"/>
  <c r="G369" i="6"/>
  <c r="L369" i="6"/>
  <c r="G370" i="6"/>
  <c r="L370" i="6"/>
  <c r="G371" i="6"/>
  <c r="L371" i="6"/>
  <c r="G375" i="6"/>
  <c r="H375" i="6" s="1"/>
  <c r="I375" i="6" s="1"/>
  <c r="L375" i="6"/>
  <c r="L402" i="6" s="1"/>
  <c r="O16" i="25" s="1"/>
  <c r="F376" i="6"/>
  <c r="G376" i="6"/>
  <c r="H376" i="6" s="1"/>
  <c r="I376" i="6" s="1"/>
  <c r="L376" i="6"/>
  <c r="G377" i="6"/>
  <c r="H377" i="6"/>
  <c r="I377" i="6" s="1"/>
  <c r="L377" i="6"/>
  <c r="F378" i="6"/>
  <c r="G378" i="6"/>
  <c r="H378" i="6"/>
  <c r="I378" i="6" s="1"/>
  <c r="L378" i="6"/>
  <c r="G379" i="6"/>
  <c r="H379" i="6"/>
  <c r="I379" i="6" s="1"/>
  <c r="L379" i="6"/>
  <c r="F380" i="6"/>
  <c r="G380" i="6" s="1"/>
  <c r="L380" i="6"/>
  <c r="G381" i="6"/>
  <c r="H381" i="6" s="1"/>
  <c r="I381" i="6" s="1"/>
  <c r="L381" i="6"/>
  <c r="G383" i="6"/>
  <c r="L383" i="6"/>
  <c r="G384" i="6"/>
  <c r="L384" i="6"/>
  <c r="G385" i="6"/>
  <c r="L385" i="6"/>
  <c r="G386" i="6"/>
  <c r="L386" i="6"/>
  <c r="G387" i="6"/>
  <c r="L387" i="6"/>
  <c r="G388" i="6"/>
  <c r="L388" i="6"/>
  <c r="G389" i="6"/>
  <c r="L389" i="6"/>
  <c r="G390" i="6"/>
  <c r="L390" i="6"/>
  <c r="G391" i="6"/>
  <c r="L391" i="6"/>
  <c r="G392" i="6"/>
  <c r="L392" i="6"/>
  <c r="G393" i="6"/>
  <c r="L393" i="6"/>
  <c r="G394" i="6"/>
  <c r="L394" i="6"/>
  <c r="G395" i="6"/>
  <c r="L395" i="6"/>
  <c r="G396" i="6"/>
  <c r="L396" i="6"/>
  <c r="G397" i="6"/>
  <c r="L397" i="6"/>
  <c r="G398" i="6"/>
  <c r="L398" i="6"/>
  <c r="G399" i="6"/>
  <c r="L399" i="6"/>
  <c r="G400" i="6"/>
  <c r="L400" i="6"/>
  <c r="G401" i="6"/>
  <c r="L401" i="6"/>
  <c r="G405" i="6"/>
  <c r="H405" i="6" s="1"/>
  <c r="I405" i="6" s="1"/>
  <c r="L405" i="6"/>
  <c r="F406" i="6"/>
  <c r="G406" i="6"/>
  <c r="H406" i="6" s="1"/>
  <c r="I406" i="6" s="1"/>
  <c r="L406" i="6"/>
  <c r="G407" i="6"/>
  <c r="H407" i="6"/>
  <c r="I407" i="6" s="1"/>
  <c r="L407" i="6"/>
  <c r="F408" i="6"/>
  <c r="G408" i="6"/>
  <c r="H408" i="6"/>
  <c r="I408" i="6" s="1"/>
  <c r="L408" i="6"/>
  <c r="G409" i="6"/>
  <c r="H409" i="6"/>
  <c r="I409" i="6" s="1"/>
  <c r="L409" i="6"/>
  <c r="F410" i="6"/>
  <c r="G410" i="6" s="1"/>
  <c r="H410" i="6"/>
  <c r="I410" i="6" s="1"/>
  <c r="L410" i="6"/>
  <c r="G411" i="6"/>
  <c r="H411" i="6" s="1"/>
  <c r="I411" i="6" s="1"/>
  <c r="L411" i="6"/>
  <c r="F412" i="6"/>
  <c r="G412" i="6" s="1"/>
  <c r="H412" i="6" s="1"/>
  <c r="I412" i="6" s="1"/>
  <c r="L412" i="6"/>
  <c r="G413" i="6"/>
  <c r="H413" i="6" s="1"/>
  <c r="I413" i="6" s="1"/>
  <c r="L413" i="6"/>
  <c r="F414" i="6"/>
  <c r="G414" i="6"/>
  <c r="H414" i="6" s="1"/>
  <c r="I414" i="6" s="1"/>
  <c r="L414" i="6"/>
  <c r="G415" i="6"/>
  <c r="H415" i="6"/>
  <c r="I415" i="6" s="1"/>
  <c r="L415" i="6"/>
  <c r="F416" i="6"/>
  <c r="G416" i="6"/>
  <c r="H416" i="6"/>
  <c r="I416" i="6" s="1"/>
  <c r="L416" i="6"/>
  <c r="G417" i="6"/>
  <c r="H417" i="6"/>
  <c r="I417" i="6" s="1"/>
  <c r="L417" i="6"/>
  <c r="G419" i="6"/>
  <c r="L419" i="6"/>
  <c r="G420" i="6"/>
  <c r="L420" i="6"/>
  <c r="G421" i="6"/>
  <c r="L421" i="6"/>
  <c r="G422" i="6"/>
  <c r="L422" i="6"/>
  <c r="G423" i="6"/>
  <c r="L423" i="6"/>
  <c r="G424" i="6"/>
  <c r="L424" i="6"/>
  <c r="G425" i="6"/>
  <c r="L425" i="6"/>
  <c r="G426" i="6"/>
  <c r="L426" i="6"/>
  <c r="G427" i="6"/>
  <c r="L427" i="6"/>
  <c r="G428" i="6"/>
  <c r="L428" i="6"/>
  <c r="G429" i="6"/>
  <c r="L429" i="6"/>
  <c r="G430" i="6"/>
  <c r="L430" i="6"/>
  <c r="G431" i="6"/>
  <c r="L431" i="6"/>
  <c r="G432" i="6"/>
  <c r="L432" i="6"/>
  <c r="G433" i="6"/>
  <c r="L433" i="6"/>
  <c r="G434" i="6"/>
  <c r="L434" i="6"/>
  <c r="G438" i="6"/>
  <c r="H438" i="6"/>
  <c r="I438" i="6" s="1"/>
  <c r="L438" i="6"/>
  <c r="F439" i="6"/>
  <c r="G439" i="6"/>
  <c r="H439" i="6"/>
  <c r="I439" i="6" s="1"/>
  <c r="L439" i="6"/>
  <c r="G440" i="6"/>
  <c r="H440" i="6"/>
  <c r="I440" i="6" s="1"/>
  <c r="L440" i="6"/>
  <c r="F441" i="6"/>
  <c r="G441" i="6" s="1"/>
  <c r="H441" i="6" s="1"/>
  <c r="I441" i="6" s="1"/>
  <c r="L441" i="6"/>
  <c r="G442" i="6"/>
  <c r="H442" i="6" s="1"/>
  <c r="I442" i="6" s="1"/>
  <c r="L442" i="6"/>
  <c r="F443" i="6"/>
  <c r="G443" i="6" s="1"/>
  <c r="H443" i="6" s="1"/>
  <c r="I443" i="6" s="1"/>
  <c r="L443" i="6"/>
  <c r="G444" i="6"/>
  <c r="H444" i="6" s="1"/>
  <c r="I444" i="6" s="1"/>
  <c r="L444" i="6"/>
  <c r="L469" i="6" s="1"/>
  <c r="F445" i="6"/>
  <c r="G445" i="6"/>
  <c r="H445" i="6" s="1"/>
  <c r="I445" i="6"/>
  <c r="L445" i="6"/>
  <c r="G446" i="6"/>
  <c r="H446" i="6"/>
  <c r="I446" i="6" s="1"/>
  <c r="L446" i="6"/>
  <c r="F447" i="6"/>
  <c r="G447" i="6"/>
  <c r="H447" i="6"/>
  <c r="I447" i="6" s="1"/>
  <c r="L447" i="6"/>
  <c r="G448" i="6"/>
  <c r="H448" i="6"/>
  <c r="I448" i="6" s="1"/>
  <c r="L448" i="6"/>
  <c r="F449" i="6"/>
  <c r="G449" i="6" s="1"/>
  <c r="H449" i="6" s="1"/>
  <c r="I449" i="6" s="1"/>
  <c r="L449" i="6"/>
  <c r="G450" i="6"/>
  <c r="H450" i="6" s="1"/>
  <c r="I450" i="6" s="1"/>
  <c r="L450" i="6"/>
  <c r="F451" i="6"/>
  <c r="G451" i="6" s="1"/>
  <c r="H451" i="6" s="1"/>
  <c r="I451" i="6" s="1"/>
  <c r="L451" i="6"/>
  <c r="G452" i="6"/>
  <c r="H452" i="6" s="1"/>
  <c r="I452" i="6" s="1"/>
  <c r="L452" i="6"/>
  <c r="G454" i="6"/>
  <c r="L454" i="6"/>
  <c r="G455" i="6"/>
  <c r="L455" i="6"/>
  <c r="G456" i="6"/>
  <c r="L456" i="6"/>
  <c r="G457" i="6"/>
  <c r="L457" i="6"/>
  <c r="G458" i="6"/>
  <c r="L458" i="6"/>
  <c r="G459" i="6"/>
  <c r="L459" i="6"/>
  <c r="G460" i="6"/>
  <c r="L460" i="6"/>
  <c r="G461" i="6"/>
  <c r="L461" i="6"/>
  <c r="G462" i="6"/>
  <c r="L462" i="6"/>
  <c r="G463" i="6"/>
  <c r="L463" i="6"/>
  <c r="G464" i="6"/>
  <c r="L464" i="6"/>
  <c r="G465" i="6"/>
  <c r="L465" i="6"/>
  <c r="G466" i="6"/>
  <c r="L466" i="6"/>
  <c r="G467" i="6"/>
  <c r="L467" i="6"/>
  <c r="G468" i="6"/>
  <c r="L468" i="6"/>
  <c r="G472" i="6"/>
  <c r="H472" i="6"/>
  <c r="I472" i="6"/>
  <c r="L472" i="6"/>
  <c r="F473" i="6"/>
  <c r="G473" i="6" s="1"/>
  <c r="H473" i="6" s="1"/>
  <c r="I473" i="6" s="1"/>
  <c r="L473" i="6"/>
  <c r="G474" i="6"/>
  <c r="H474" i="6" s="1"/>
  <c r="I474" i="6" s="1"/>
  <c r="L474" i="6"/>
  <c r="F475" i="6"/>
  <c r="G475" i="6"/>
  <c r="H475" i="6" s="1"/>
  <c r="I475" i="6" s="1"/>
  <c r="L475" i="6"/>
  <c r="G476" i="6"/>
  <c r="H476" i="6" s="1"/>
  <c r="I476" i="6" s="1"/>
  <c r="L476" i="6"/>
  <c r="F477" i="6"/>
  <c r="G477" i="6"/>
  <c r="H477" i="6" s="1"/>
  <c r="I477" i="6" s="1"/>
  <c r="L477" i="6"/>
  <c r="G478" i="6"/>
  <c r="H478" i="6"/>
  <c r="I478" i="6" s="1"/>
  <c r="L478" i="6"/>
  <c r="F479" i="6"/>
  <c r="G479" i="6"/>
  <c r="H479" i="6"/>
  <c r="I479" i="6" s="1"/>
  <c r="L479" i="6"/>
  <c r="G480" i="6"/>
  <c r="H480" i="6"/>
  <c r="I480" i="6"/>
  <c r="L480" i="6"/>
  <c r="F481" i="6"/>
  <c r="G481" i="6" s="1"/>
  <c r="H481" i="6"/>
  <c r="I481" i="6" s="1"/>
  <c r="L481" i="6"/>
  <c r="G482" i="6"/>
  <c r="H482" i="6" s="1"/>
  <c r="I482" i="6"/>
  <c r="L482" i="6"/>
  <c r="F483" i="6"/>
  <c r="G483" i="6"/>
  <c r="H483" i="6" s="1"/>
  <c r="I483" i="6" s="1"/>
  <c r="L483" i="6"/>
  <c r="G484" i="6"/>
  <c r="H484" i="6" s="1"/>
  <c r="I484" i="6" s="1"/>
  <c r="L484" i="6"/>
  <c r="F485" i="6"/>
  <c r="G485" i="6"/>
  <c r="H485" i="6" s="1"/>
  <c r="I485" i="6" s="1"/>
  <c r="L485" i="6"/>
  <c r="G486" i="6"/>
  <c r="H486" i="6"/>
  <c r="I486" i="6" s="1"/>
  <c r="L486" i="6"/>
  <c r="F487" i="6"/>
  <c r="G487" i="6"/>
  <c r="H487" i="6"/>
  <c r="I487" i="6" s="1"/>
  <c r="L487" i="6"/>
  <c r="G488" i="6"/>
  <c r="H488" i="6"/>
  <c r="I488" i="6"/>
  <c r="L488" i="6"/>
  <c r="F489" i="6"/>
  <c r="G489" i="6" s="1"/>
  <c r="H489" i="6"/>
  <c r="I489" i="6" s="1"/>
  <c r="L489" i="6"/>
  <c r="G490" i="6"/>
  <c r="H490" i="6" s="1"/>
  <c r="I490" i="6" s="1"/>
  <c r="L490" i="6"/>
  <c r="F491" i="6"/>
  <c r="G491" i="6"/>
  <c r="H491" i="6" s="1"/>
  <c r="I491" i="6" s="1"/>
  <c r="L491" i="6"/>
  <c r="G492" i="6"/>
  <c r="H492" i="6" s="1"/>
  <c r="I492" i="6" s="1"/>
  <c r="L492" i="6"/>
  <c r="G494" i="6"/>
  <c r="L494" i="6"/>
  <c r="G495" i="6"/>
  <c r="L495" i="6"/>
  <c r="G496" i="6"/>
  <c r="L496" i="6"/>
  <c r="G497" i="6"/>
  <c r="L497" i="6"/>
  <c r="G498" i="6"/>
  <c r="L498" i="6"/>
  <c r="G499" i="6"/>
  <c r="L499" i="6"/>
  <c r="G500" i="6"/>
  <c r="L500" i="6"/>
  <c r="G501" i="6"/>
  <c r="L501" i="6"/>
  <c r="G502" i="6"/>
  <c r="L502" i="6"/>
  <c r="G503" i="6"/>
  <c r="L503" i="6"/>
  <c r="G504" i="6"/>
  <c r="L504" i="6"/>
  <c r="G505" i="6"/>
  <c r="L505" i="6"/>
  <c r="G506" i="6"/>
  <c r="L506" i="6"/>
  <c r="G507" i="6"/>
  <c r="L507" i="6"/>
  <c r="G508" i="6"/>
  <c r="L508" i="6"/>
  <c r="G509" i="6"/>
  <c r="L509" i="6"/>
  <c r="G510" i="6"/>
  <c r="L510" i="6"/>
  <c r="G514" i="6"/>
  <c r="L514" i="6"/>
  <c r="F515" i="6"/>
  <c r="G515" i="6"/>
  <c r="H515" i="6" s="1"/>
  <c r="I515" i="6" s="1"/>
  <c r="L515" i="6"/>
  <c r="G516" i="6"/>
  <c r="H516" i="6"/>
  <c r="I516" i="6" s="1"/>
  <c r="L516" i="6"/>
  <c r="L538" i="6" s="1"/>
  <c r="F517" i="6"/>
  <c r="G517" i="6"/>
  <c r="H517" i="6"/>
  <c r="I517" i="6" s="1"/>
  <c r="L517" i="6"/>
  <c r="G518" i="6"/>
  <c r="H518" i="6"/>
  <c r="I518" i="6" s="1"/>
  <c r="L518" i="6"/>
  <c r="F519" i="6"/>
  <c r="G519" i="6" s="1"/>
  <c r="H519" i="6"/>
  <c r="I519" i="6" s="1"/>
  <c r="L519" i="6"/>
  <c r="G520" i="6"/>
  <c r="H520" i="6" s="1"/>
  <c r="I520" i="6" s="1"/>
  <c r="L520" i="6"/>
  <c r="F521" i="6"/>
  <c r="G521" i="6" s="1"/>
  <c r="H521" i="6" s="1"/>
  <c r="I521" i="6" s="1"/>
  <c r="L521" i="6"/>
  <c r="G522" i="6"/>
  <c r="H522" i="6" s="1"/>
  <c r="I522" i="6" s="1"/>
  <c r="L522" i="6"/>
  <c r="F523" i="6"/>
  <c r="G523" i="6"/>
  <c r="H523" i="6" s="1"/>
  <c r="I523" i="6" s="1"/>
  <c r="L523" i="6"/>
  <c r="G524" i="6"/>
  <c r="H524" i="6"/>
  <c r="I524" i="6" s="1"/>
  <c r="L524" i="6"/>
  <c r="G526" i="6"/>
  <c r="L526" i="6"/>
  <c r="G527" i="6"/>
  <c r="L527" i="6"/>
  <c r="G528" i="6"/>
  <c r="L528" i="6"/>
  <c r="G529" i="6"/>
  <c r="L529" i="6"/>
  <c r="G530" i="6"/>
  <c r="L530" i="6"/>
  <c r="G531" i="6"/>
  <c r="L531" i="6"/>
  <c r="G532" i="6"/>
  <c r="L532" i="6"/>
  <c r="G533" i="6"/>
  <c r="L533" i="6"/>
  <c r="G534" i="6"/>
  <c r="L534" i="6"/>
  <c r="G535" i="6"/>
  <c r="L535" i="6"/>
  <c r="G536" i="6"/>
  <c r="L536" i="6"/>
  <c r="G537" i="6"/>
  <c r="L537" i="6"/>
  <c r="G541" i="6"/>
  <c r="H541" i="6"/>
  <c r="I541" i="6" s="1"/>
  <c r="L541" i="6"/>
  <c r="L559" i="6" s="1"/>
  <c r="O21" i="25" s="1"/>
  <c r="F542" i="6"/>
  <c r="G542" i="6"/>
  <c r="H542" i="6"/>
  <c r="I542" i="6" s="1"/>
  <c r="L542" i="6"/>
  <c r="G543" i="6"/>
  <c r="H543" i="6"/>
  <c r="I543" i="6"/>
  <c r="L543" i="6"/>
  <c r="F544" i="6"/>
  <c r="G544" i="6" s="1"/>
  <c r="H544" i="6" s="1"/>
  <c r="I544" i="6" s="1"/>
  <c r="L544" i="6"/>
  <c r="G545" i="6"/>
  <c r="H545" i="6" s="1"/>
  <c r="I545" i="6" s="1"/>
  <c r="L545" i="6"/>
  <c r="F546" i="6"/>
  <c r="G546" i="6"/>
  <c r="H546" i="6" s="1"/>
  <c r="I546" i="6" s="1"/>
  <c r="L546" i="6"/>
  <c r="G547" i="6"/>
  <c r="H547" i="6" s="1"/>
  <c r="I547" i="6" s="1"/>
  <c r="L547" i="6"/>
  <c r="G549" i="6"/>
  <c r="L549" i="6"/>
  <c r="G550" i="6"/>
  <c r="L550" i="6"/>
  <c r="G551" i="6"/>
  <c r="L551" i="6"/>
  <c r="G552" i="6"/>
  <c r="L552" i="6"/>
  <c r="G553" i="6"/>
  <c r="L553" i="6"/>
  <c r="G554" i="6"/>
  <c r="L554" i="6"/>
  <c r="G555" i="6"/>
  <c r="L555" i="6"/>
  <c r="G556" i="6"/>
  <c r="L556" i="6"/>
  <c r="G557" i="6"/>
  <c r="L557" i="6"/>
  <c r="G558" i="6"/>
  <c r="L558" i="6"/>
  <c r="G562" i="6"/>
  <c r="L562" i="6"/>
  <c r="F563" i="6"/>
  <c r="G563" i="6"/>
  <c r="H563" i="6" s="1"/>
  <c r="I563" i="6" s="1"/>
  <c r="L563" i="6"/>
  <c r="G564" i="6"/>
  <c r="H564" i="6" s="1"/>
  <c r="I564" i="6" s="1"/>
  <c r="L564" i="6"/>
  <c r="F565" i="6"/>
  <c r="G565" i="6"/>
  <c r="H565" i="6" s="1"/>
  <c r="I565" i="6" s="1"/>
  <c r="L565" i="6"/>
  <c r="G566" i="6"/>
  <c r="H566" i="6" s="1"/>
  <c r="I566" i="6" s="1"/>
  <c r="L566" i="6"/>
  <c r="F567" i="6"/>
  <c r="G567" i="6"/>
  <c r="H567" i="6"/>
  <c r="I567" i="6" s="1"/>
  <c r="L567" i="6"/>
  <c r="G568" i="6"/>
  <c r="H568" i="6"/>
  <c r="I568" i="6"/>
  <c r="L568" i="6"/>
  <c r="F569" i="6"/>
  <c r="G569" i="6"/>
  <c r="H569" i="6"/>
  <c r="I569" i="6" s="1"/>
  <c r="L569" i="6"/>
  <c r="G570" i="6"/>
  <c r="H570" i="6" s="1"/>
  <c r="I570" i="6" s="1"/>
  <c r="L570" i="6"/>
  <c r="G572" i="6"/>
  <c r="L572" i="6"/>
  <c r="G573" i="6"/>
  <c r="L573" i="6"/>
  <c r="G574" i="6"/>
  <c r="L574" i="6"/>
  <c r="G575" i="6"/>
  <c r="L575" i="6"/>
  <c r="G576" i="6"/>
  <c r="L576" i="6"/>
  <c r="G577" i="6"/>
  <c r="L577" i="6"/>
  <c r="G578" i="6"/>
  <c r="L578" i="6"/>
  <c r="G579" i="6"/>
  <c r="L579" i="6"/>
  <c r="G580" i="6"/>
  <c r="L580" i="6"/>
  <c r="G581" i="6"/>
  <c r="L581" i="6"/>
  <c r="G582" i="6"/>
  <c r="L582" i="6"/>
  <c r="G586" i="6"/>
  <c r="L586" i="6"/>
  <c r="G587" i="6"/>
  <c r="H587" i="6" s="1"/>
  <c r="I587" i="6" s="1"/>
  <c r="L587" i="6"/>
  <c r="G588" i="6"/>
  <c r="H588" i="6"/>
  <c r="I588" i="6" s="1"/>
  <c r="L588" i="6"/>
  <c r="G589" i="6"/>
  <c r="H589" i="6" s="1"/>
  <c r="I589" i="6" s="1"/>
  <c r="L589" i="6"/>
  <c r="G590" i="6"/>
  <c r="H590" i="6" s="1"/>
  <c r="I590" i="6" s="1"/>
  <c r="L590" i="6"/>
  <c r="G591" i="6"/>
  <c r="H591" i="6"/>
  <c r="I591" i="6" s="1"/>
  <c r="L591" i="6"/>
  <c r="G592" i="6"/>
  <c r="H592" i="6" s="1"/>
  <c r="I592" i="6" s="1"/>
  <c r="L592" i="6"/>
  <c r="G593" i="6"/>
  <c r="H593" i="6" s="1"/>
  <c r="I593" i="6" s="1"/>
  <c r="L593" i="6"/>
  <c r="G594" i="6"/>
  <c r="H594" i="6"/>
  <c r="I594" i="6" s="1"/>
  <c r="L594" i="6"/>
  <c r="G595" i="6"/>
  <c r="H595" i="6" s="1"/>
  <c r="I595" i="6" s="1"/>
  <c r="L595" i="6"/>
  <c r="G596" i="6"/>
  <c r="H596" i="6" s="1"/>
  <c r="I596" i="6" s="1"/>
  <c r="L596" i="6"/>
  <c r="G597" i="6"/>
  <c r="H597" i="6"/>
  <c r="I597" i="6" s="1"/>
  <c r="L597" i="6"/>
  <c r="G598" i="6"/>
  <c r="H598" i="6" s="1"/>
  <c r="I598" i="6" s="1"/>
  <c r="L598" i="6"/>
  <c r="G599" i="6"/>
  <c r="H599" i="6" s="1"/>
  <c r="I599" i="6" s="1"/>
  <c r="L599" i="6"/>
  <c r="G600" i="6"/>
  <c r="H600" i="6"/>
  <c r="I600" i="6" s="1"/>
  <c r="L600" i="6"/>
  <c r="G601" i="6"/>
  <c r="H601" i="6" s="1"/>
  <c r="I601" i="6" s="1"/>
  <c r="L601" i="6"/>
  <c r="G602" i="6"/>
  <c r="H602" i="6" s="1"/>
  <c r="I602" i="6" s="1"/>
  <c r="L602" i="6"/>
  <c r="L641" i="6" s="1"/>
  <c r="G603" i="6"/>
  <c r="H603" i="6"/>
  <c r="I603" i="6" s="1"/>
  <c r="L603" i="6"/>
  <c r="G604" i="6"/>
  <c r="H604" i="6" s="1"/>
  <c r="I604" i="6" s="1"/>
  <c r="L604" i="6"/>
  <c r="G605" i="6"/>
  <c r="H605" i="6" s="1"/>
  <c r="I605" i="6" s="1"/>
  <c r="L605" i="6"/>
  <c r="G606" i="6"/>
  <c r="H606" i="6"/>
  <c r="I606" i="6" s="1"/>
  <c r="L606" i="6"/>
  <c r="G607" i="6"/>
  <c r="H607" i="6" s="1"/>
  <c r="I607" i="6" s="1"/>
  <c r="L607" i="6"/>
  <c r="G608" i="6"/>
  <c r="H608" i="6" s="1"/>
  <c r="I608" i="6" s="1"/>
  <c r="L608" i="6"/>
  <c r="G609" i="6"/>
  <c r="H609" i="6"/>
  <c r="I609" i="6" s="1"/>
  <c r="L609" i="6"/>
  <c r="G610" i="6"/>
  <c r="H610" i="6" s="1"/>
  <c r="I610" i="6" s="1"/>
  <c r="L610" i="6"/>
  <c r="G611" i="6"/>
  <c r="H611" i="6" s="1"/>
  <c r="I611" i="6" s="1"/>
  <c r="L611" i="6"/>
  <c r="G612" i="6"/>
  <c r="H612" i="6"/>
  <c r="I612" i="6" s="1"/>
  <c r="L612" i="6"/>
  <c r="G613" i="6"/>
  <c r="H613" i="6" s="1"/>
  <c r="I613" i="6" s="1"/>
  <c r="L613" i="6"/>
  <c r="G614" i="6"/>
  <c r="H614" i="6" s="1"/>
  <c r="I614" i="6" s="1"/>
  <c r="L614" i="6"/>
  <c r="G615" i="6"/>
  <c r="H615" i="6"/>
  <c r="I615" i="6" s="1"/>
  <c r="L615" i="6"/>
  <c r="G616" i="6"/>
  <c r="H616" i="6" s="1"/>
  <c r="I616" i="6" s="1"/>
  <c r="L616" i="6"/>
  <c r="G617" i="6"/>
  <c r="H617" i="6" s="1"/>
  <c r="I617" i="6" s="1"/>
  <c r="L617" i="6"/>
  <c r="G618" i="6"/>
  <c r="H618" i="6"/>
  <c r="I618" i="6" s="1"/>
  <c r="L618" i="6"/>
  <c r="G619" i="6"/>
  <c r="H619" i="6" s="1"/>
  <c r="I619" i="6" s="1"/>
  <c r="L619" i="6"/>
  <c r="G620" i="6"/>
  <c r="H620" i="6" s="1"/>
  <c r="I620" i="6" s="1"/>
  <c r="L620" i="6"/>
  <c r="G621" i="6"/>
  <c r="H621" i="6"/>
  <c r="I621" i="6" s="1"/>
  <c r="L621" i="6"/>
  <c r="G622" i="6"/>
  <c r="H622" i="6" s="1"/>
  <c r="I622" i="6" s="1"/>
  <c r="L622" i="6"/>
  <c r="G623" i="6"/>
  <c r="H623" i="6" s="1"/>
  <c r="I623" i="6" s="1"/>
  <c r="L623" i="6"/>
  <c r="G624" i="6"/>
  <c r="H624" i="6"/>
  <c r="I624" i="6" s="1"/>
  <c r="L624" i="6"/>
  <c r="G625" i="6"/>
  <c r="H625" i="6" s="1"/>
  <c r="I625" i="6" s="1"/>
  <c r="L625" i="6"/>
  <c r="G626" i="6"/>
  <c r="H626" i="6" s="1"/>
  <c r="I626" i="6" s="1"/>
  <c r="L626" i="6"/>
  <c r="G627" i="6"/>
  <c r="H627" i="6"/>
  <c r="I627" i="6" s="1"/>
  <c r="L627" i="6"/>
  <c r="G628" i="6"/>
  <c r="H628" i="6" s="1"/>
  <c r="I628" i="6" s="1"/>
  <c r="L628" i="6"/>
  <c r="G629" i="6"/>
  <c r="H629" i="6" s="1"/>
  <c r="I629" i="6" s="1"/>
  <c r="L629" i="6"/>
  <c r="G630" i="6"/>
  <c r="H630" i="6"/>
  <c r="I630" i="6" s="1"/>
  <c r="L630" i="6"/>
  <c r="G631" i="6"/>
  <c r="H631" i="6" s="1"/>
  <c r="I631" i="6" s="1"/>
  <c r="L631" i="6"/>
  <c r="G632" i="6"/>
  <c r="H632" i="6" s="1"/>
  <c r="I632" i="6" s="1"/>
  <c r="L632" i="6"/>
  <c r="G633" i="6"/>
  <c r="H633" i="6"/>
  <c r="I633" i="6" s="1"/>
  <c r="L633" i="6"/>
  <c r="G634" i="6"/>
  <c r="H634" i="6" s="1"/>
  <c r="I634" i="6" s="1"/>
  <c r="L634" i="6"/>
  <c r="G635" i="6"/>
  <c r="H635" i="6" s="1"/>
  <c r="I635" i="6" s="1"/>
  <c r="L635" i="6"/>
  <c r="G636" i="6"/>
  <c r="H636" i="6"/>
  <c r="I636" i="6" s="1"/>
  <c r="L636" i="6"/>
  <c r="G637" i="6"/>
  <c r="H637" i="6" s="1"/>
  <c r="I637" i="6" s="1"/>
  <c r="L637" i="6"/>
  <c r="G638" i="6"/>
  <c r="H638" i="6" s="1"/>
  <c r="I638" i="6" s="1"/>
  <c r="L638" i="6"/>
  <c r="G640" i="6"/>
  <c r="L640" i="6"/>
  <c r="G644" i="6"/>
  <c r="H644" i="6" s="1"/>
  <c r="I644" i="6" s="1"/>
  <c r="L644" i="6"/>
  <c r="F645" i="6"/>
  <c r="G645" i="6"/>
  <c r="H645" i="6"/>
  <c r="I645" i="6" s="1"/>
  <c r="L645" i="6"/>
  <c r="G646" i="6"/>
  <c r="H646" i="6"/>
  <c r="I646" i="6"/>
  <c r="L646" i="6"/>
  <c r="F647" i="6"/>
  <c r="G647" i="6"/>
  <c r="H647" i="6"/>
  <c r="I647" i="6" s="1"/>
  <c r="L647" i="6"/>
  <c r="G648" i="6"/>
  <c r="L648" i="6"/>
  <c r="G651" i="6"/>
  <c r="G653" i="6"/>
  <c r="G654" i="6"/>
  <c r="L654" i="6"/>
  <c r="G655" i="6"/>
  <c r="L655" i="6"/>
  <c r="G656" i="6"/>
  <c r="L656" i="6"/>
  <c r="G657" i="6"/>
  <c r="L657" i="6"/>
  <c r="G658" i="6"/>
  <c r="L658" i="6"/>
  <c r="G659" i="6"/>
  <c r="L659" i="6"/>
  <c r="G660" i="6"/>
  <c r="L660" i="6"/>
  <c r="G662" i="6"/>
  <c r="L662" i="6"/>
  <c r="G664" i="6"/>
  <c r="L664" i="6"/>
  <c r="G668" i="6"/>
  <c r="H668" i="6"/>
  <c r="I668" i="6" s="1"/>
  <c r="L668" i="6"/>
  <c r="G669" i="6"/>
  <c r="H669" i="6" s="1"/>
  <c r="I669" i="6" s="1"/>
  <c r="G677" i="6" s="1"/>
  <c r="L669" i="6"/>
  <c r="G670" i="6"/>
  <c r="H670" i="6" s="1"/>
  <c r="I670" i="6" s="1"/>
  <c r="L670" i="6"/>
  <c r="F671" i="6"/>
  <c r="G671" i="6"/>
  <c r="H671" i="6" s="1"/>
  <c r="I671" i="6" s="1"/>
  <c r="L671" i="6"/>
  <c r="G672" i="6"/>
  <c r="H672" i="6" s="1"/>
  <c r="I672" i="6" s="1"/>
  <c r="L672" i="6"/>
  <c r="F673" i="6"/>
  <c r="G673" i="6"/>
  <c r="H673" i="6"/>
  <c r="I673" i="6" s="1"/>
  <c r="L673" i="6"/>
  <c r="G674" i="6"/>
  <c r="H674" i="6"/>
  <c r="I674" i="6"/>
  <c r="L674" i="6"/>
  <c r="F675" i="6"/>
  <c r="G675" i="6"/>
  <c r="H675" i="6"/>
  <c r="I675" i="6" s="1"/>
  <c r="L675" i="6"/>
  <c r="G676" i="6"/>
  <c r="H676" i="6" s="1"/>
  <c r="I676" i="6" s="1"/>
  <c r="L676" i="6"/>
  <c r="G678" i="6"/>
  <c r="L678" i="6"/>
  <c r="G679" i="6"/>
  <c r="L679" i="6"/>
  <c r="G680" i="6"/>
  <c r="L680" i="6"/>
  <c r="G681" i="6"/>
  <c r="L681" i="6"/>
  <c r="G682" i="6"/>
  <c r="L682" i="6"/>
  <c r="G683" i="6"/>
  <c r="L683" i="6"/>
  <c r="G684" i="6"/>
  <c r="L684" i="6"/>
  <c r="G685" i="6"/>
  <c r="L685" i="6"/>
  <c r="G686" i="6"/>
  <c r="L686" i="6"/>
  <c r="G687" i="6"/>
  <c r="L687" i="6"/>
  <c r="G688" i="6"/>
  <c r="L688" i="6"/>
  <c r="G689" i="6"/>
  <c r="L689" i="6"/>
  <c r="G690" i="6"/>
  <c r="L690" i="6"/>
  <c r="G691" i="6"/>
  <c r="L691" i="6"/>
  <c r="G692" i="6"/>
  <c r="L692" i="6"/>
  <c r="G693" i="6"/>
  <c r="L693" i="6"/>
  <c r="G694" i="6"/>
  <c r="L694" i="6"/>
  <c r="G695" i="6"/>
  <c r="L695" i="6"/>
  <c r="G696" i="6"/>
  <c r="L696" i="6"/>
  <c r="G697" i="6"/>
  <c r="L697" i="6"/>
  <c r="G698" i="6"/>
  <c r="L698" i="6"/>
  <c r="G699" i="6"/>
  <c r="L699" i="6"/>
  <c r="G700" i="6"/>
  <c r="L700" i="6"/>
  <c r="G701" i="6"/>
  <c r="L701" i="6"/>
  <c r="G702" i="6"/>
  <c r="L702" i="6"/>
  <c r="G703" i="6"/>
  <c r="L703" i="6"/>
  <c r="G704" i="6"/>
  <c r="L704" i="6"/>
  <c r="G705" i="6"/>
  <c r="L705" i="6"/>
  <c r="G706" i="6"/>
  <c r="L706" i="6"/>
  <c r="G707" i="6"/>
  <c r="L707" i="6"/>
  <c r="G711" i="6"/>
  <c r="H711" i="6"/>
  <c r="I711" i="6"/>
  <c r="L711" i="6"/>
  <c r="F712" i="6"/>
  <c r="G712" i="6"/>
  <c r="H712" i="6" s="1"/>
  <c r="I712" i="6" s="1"/>
  <c r="L712" i="6"/>
  <c r="G713" i="6"/>
  <c r="H713" i="6" s="1"/>
  <c r="I713" i="6" s="1"/>
  <c r="L713" i="6"/>
  <c r="F714" i="6"/>
  <c r="G714" i="6"/>
  <c r="H714" i="6" s="1"/>
  <c r="I714" i="6" s="1"/>
  <c r="L714" i="6"/>
  <c r="G715" i="6"/>
  <c r="H715" i="6" s="1"/>
  <c r="I715" i="6" s="1"/>
  <c r="L715" i="6"/>
  <c r="F716" i="6"/>
  <c r="G716" i="6" s="1"/>
  <c r="H716" i="6" s="1"/>
  <c r="I716" i="6" s="1"/>
  <c r="L716" i="6"/>
  <c r="G717" i="6"/>
  <c r="H717" i="6"/>
  <c r="I717" i="6" s="1"/>
  <c r="L717" i="6"/>
  <c r="F718" i="6"/>
  <c r="G718" i="6" s="1"/>
  <c r="H718" i="6" s="1"/>
  <c r="I718" i="6" s="1"/>
  <c r="L718" i="6"/>
  <c r="G719" i="6"/>
  <c r="H719" i="6"/>
  <c r="I719" i="6"/>
  <c r="L719" i="6"/>
  <c r="F720" i="6"/>
  <c r="G720" i="6" s="1"/>
  <c r="H720" i="6" s="1"/>
  <c r="I720" i="6" s="1"/>
  <c r="L720" i="6"/>
  <c r="G721" i="6"/>
  <c r="H721" i="6"/>
  <c r="I721" i="6" s="1"/>
  <c r="L721" i="6"/>
  <c r="G723" i="6"/>
  <c r="L723" i="6"/>
  <c r="G724" i="6"/>
  <c r="L724" i="6"/>
  <c r="G725" i="6"/>
  <c r="L725" i="6"/>
  <c r="G726" i="6"/>
  <c r="L726" i="6"/>
  <c r="G727" i="6"/>
  <c r="L727" i="6"/>
  <c r="G728" i="6"/>
  <c r="L728" i="6"/>
  <c r="G729" i="6"/>
  <c r="L729" i="6"/>
  <c r="G730" i="6"/>
  <c r="L730" i="6"/>
  <c r="G731" i="6"/>
  <c r="L731" i="6"/>
  <c r="G732" i="6"/>
  <c r="L732" i="6"/>
  <c r="G736" i="6"/>
  <c r="H736" i="6"/>
  <c r="I736" i="6"/>
  <c r="L736" i="6"/>
  <c r="F737" i="6"/>
  <c r="G737" i="6"/>
  <c r="H737" i="6" s="1"/>
  <c r="I737" i="6" s="1"/>
  <c r="L737" i="6"/>
  <c r="L772" i="6" s="1"/>
  <c r="G738" i="6"/>
  <c r="H738" i="6" s="1"/>
  <c r="I738" i="6" s="1"/>
  <c r="L738" i="6"/>
  <c r="F739" i="6"/>
  <c r="G739" i="6"/>
  <c r="H739" i="6" s="1"/>
  <c r="I739" i="6"/>
  <c r="L739" i="6"/>
  <c r="G740" i="6"/>
  <c r="H740" i="6" s="1"/>
  <c r="I740" i="6" s="1"/>
  <c r="L740" i="6"/>
  <c r="F741" i="6"/>
  <c r="G741" i="6" s="1"/>
  <c r="H741" i="6" s="1"/>
  <c r="I741" i="6" s="1"/>
  <c r="L741" i="6"/>
  <c r="G742" i="6"/>
  <c r="H742" i="6"/>
  <c r="I742" i="6" s="1"/>
  <c r="L742" i="6"/>
  <c r="F743" i="6"/>
  <c r="G743" i="6" s="1"/>
  <c r="H743" i="6" s="1"/>
  <c r="I743" i="6" s="1"/>
  <c r="L743" i="6"/>
  <c r="G744" i="6"/>
  <c r="H744" i="6"/>
  <c r="I744" i="6" s="1"/>
  <c r="L744" i="6"/>
  <c r="F745" i="6"/>
  <c r="G745" i="6" s="1"/>
  <c r="H745" i="6" s="1"/>
  <c r="I745" i="6" s="1"/>
  <c r="L745" i="6"/>
  <c r="G746" i="6"/>
  <c r="H746" i="6" s="1"/>
  <c r="I746" i="6" s="1"/>
  <c r="L746" i="6"/>
  <c r="F747" i="6"/>
  <c r="G747" i="6" s="1"/>
  <c r="H747" i="6" s="1"/>
  <c r="I747" i="6" s="1"/>
  <c r="L747" i="6"/>
  <c r="G748" i="6"/>
  <c r="H748" i="6" s="1"/>
  <c r="I748" i="6" s="1"/>
  <c r="L748" i="6"/>
  <c r="F749" i="6"/>
  <c r="G749" i="6" s="1"/>
  <c r="H749" i="6" s="1"/>
  <c r="I749" i="6" s="1"/>
  <c r="L749" i="6"/>
  <c r="G750" i="6"/>
  <c r="H750" i="6"/>
  <c r="I750" i="6" s="1"/>
  <c r="L750" i="6"/>
  <c r="F751" i="6"/>
  <c r="G751" i="6" s="1"/>
  <c r="H751" i="6" s="1"/>
  <c r="I751" i="6" s="1"/>
  <c r="L751" i="6"/>
  <c r="G752" i="6"/>
  <c r="H752" i="6"/>
  <c r="I752" i="6" s="1"/>
  <c r="L752" i="6"/>
  <c r="F753" i="6"/>
  <c r="G753" i="6" s="1"/>
  <c r="H753" i="6" s="1"/>
  <c r="I753" i="6" s="1"/>
  <c r="L753" i="6"/>
  <c r="G754" i="6"/>
  <c r="H754" i="6" s="1"/>
  <c r="I754" i="6" s="1"/>
  <c r="L754" i="6"/>
  <c r="G756" i="6"/>
  <c r="L756" i="6"/>
  <c r="G757" i="6"/>
  <c r="L757" i="6"/>
  <c r="G758" i="6"/>
  <c r="L758" i="6"/>
  <c r="G759" i="6"/>
  <c r="L759" i="6"/>
  <c r="G760" i="6"/>
  <c r="L760" i="6"/>
  <c r="G761" i="6"/>
  <c r="L761" i="6"/>
  <c r="G762" i="6"/>
  <c r="L762" i="6"/>
  <c r="G763" i="6"/>
  <c r="L763" i="6"/>
  <c r="G764" i="6"/>
  <c r="L764" i="6"/>
  <c r="G765" i="6"/>
  <c r="L765" i="6"/>
  <c r="G766" i="6"/>
  <c r="L766" i="6"/>
  <c r="G767" i="6"/>
  <c r="L767" i="6"/>
  <c r="G768" i="6"/>
  <c r="L768" i="6"/>
  <c r="G769" i="6"/>
  <c r="L769" i="6"/>
  <c r="G770" i="6"/>
  <c r="L770" i="6"/>
  <c r="G771" i="6"/>
  <c r="L771" i="6"/>
  <c r="G775" i="6"/>
  <c r="H775" i="6"/>
  <c r="I775" i="6" s="1"/>
  <c r="L775" i="6"/>
  <c r="G776" i="6"/>
  <c r="H776" i="6" s="1"/>
  <c r="I776" i="6" s="1"/>
  <c r="L776" i="6"/>
  <c r="L796" i="6" s="1"/>
  <c r="G777" i="6"/>
  <c r="H777" i="6"/>
  <c r="I777" i="6" s="1"/>
  <c r="L777" i="6"/>
  <c r="G778" i="6"/>
  <c r="H778" i="6"/>
  <c r="I778" i="6" s="1"/>
  <c r="L778" i="6"/>
  <c r="G779" i="6"/>
  <c r="H779" i="6" s="1"/>
  <c r="I779" i="6" s="1"/>
  <c r="L779" i="6"/>
  <c r="G780" i="6"/>
  <c r="H780" i="6"/>
  <c r="I780" i="6" s="1"/>
  <c r="L780" i="6"/>
  <c r="G781" i="6"/>
  <c r="H781" i="6"/>
  <c r="I781" i="6" s="1"/>
  <c r="L781" i="6"/>
  <c r="G783" i="6"/>
  <c r="L783" i="6"/>
  <c r="G784" i="6"/>
  <c r="L784" i="6"/>
  <c r="G785" i="6"/>
  <c r="L785" i="6"/>
  <c r="G786" i="6"/>
  <c r="L786" i="6"/>
  <c r="G787" i="6"/>
  <c r="L787" i="6"/>
  <c r="G788" i="6"/>
  <c r="L788" i="6"/>
  <c r="G789" i="6"/>
  <c r="L789" i="6"/>
  <c r="G790" i="6"/>
  <c r="L790" i="6"/>
  <c r="G791" i="6"/>
  <c r="L791" i="6"/>
  <c r="G792" i="6"/>
  <c r="L792" i="6"/>
  <c r="G793" i="6"/>
  <c r="L793" i="6"/>
  <c r="G794" i="6"/>
  <c r="L794" i="6"/>
  <c r="G795" i="6"/>
  <c r="L795" i="6"/>
  <c r="G799" i="6"/>
  <c r="H799" i="6" s="1"/>
  <c r="I799" i="6" s="1"/>
  <c r="L799" i="6"/>
  <c r="F800" i="6"/>
  <c r="G800" i="6" s="1"/>
  <c r="H800" i="6" s="1"/>
  <c r="I800" i="6" s="1"/>
  <c r="L800" i="6"/>
  <c r="G801" i="6"/>
  <c r="H801" i="6" s="1"/>
  <c r="I801" i="6" s="1"/>
  <c r="L801" i="6"/>
  <c r="F802" i="6"/>
  <c r="G802" i="6"/>
  <c r="H802" i="6"/>
  <c r="I802" i="6"/>
  <c r="L802" i="6"/>
  <c r="G803" i="6"/>
  <c r="H803" i="6"/>
  <c r="I803" i="6" s="1"/>
  <c r="L803" i="6"/>
  <c r="G805" i="6"/>
  <c r="L805" i="6"/>
  <c r="G806" i="6"/>
  <c r="L806" i="6"/>
  <c r="G807" i="6"/>
  <c r="L807" i="6"/>
  <c r="G808" i="6"/>
  <c r="L808" i="6"/>
  <c r="G809" i="6"/>
  <c r="L809" i="6"/>
  <c r="G810" i="6"/>
  <c r="L810" i="6"/>
  <c r="G811" i="6"/>
  <c r="L811" i="6"/>
  <c r="G812" i="6"/>
  <c r="L812" i="6"/>
  <c r="G813" i="6"/>
  <c r="L813" i="6"/>
  <c r="G814" i="6"/>
  <c r="L814" i="6"/>
  <c r="G815" i="6"/>
  <c r="L815" i="6"/>
  <c r="G816" i="6"/>
  <c r="L816" i="6"/>
  <c r="G817" i="6"/>
  <c r="L817" i="6"/>
  <c r="G818" i="6"/>
  <c r="L818" i="6"/>
  <c r="G819" i="6"/>
  <c r="L819" i="6"/>
  <c r="G820" i="6"/>
  <c r="L820" i="6"/>
  <c r="G821" i="6"/>
  <c r="L821" i="6"/>
  <c r="G822" i="6"/>
  <c r="L822" i="6"/>
  <c r="G823" i="6"/>
  <c r="L823" i="6"/>
  <c r="G824" i="6"/>
  <c r="L824" i="6"/>
  <c r="L825" i="6"/>
  <c r="O30" i="25" s="1"/>
  <c r="G828" i="6"/>
  <c r="L828" i="6"/>
  <c r="G829" i="6"/>
  <c r="L829" i="6"/>
  <c r="G830" i="6"/>
  <c r="G871" i="6" s="1"/>
  <c r="L830" i="6"/>
  <c r="L871" i="6" s="1"/>
  <c r="G831" i="6"/>
  <c r="L831" i="6"/>
  <c r="G832" i="6"/>
  <c r="L832" i="6"/>
  <c r="G833" i="6"/>
  <c r="L833" i="6"/>
  <c r="G834" i="6"/>
  <c r="L834" i="6"/>
  <c r="G835" i="6"/>
  <c r="L835" i="6"/>
  <c r="G836" i="6"/>
  <c r="L836" i="6"/>
  <c r="G837" i="6"/>
  <c r="L837" i="6"/>
  <c r="G838" i="6"/>
  <c r="L838" i="6"/>
  <c r="G839" i="6"/>
  <c r="L839" i="6"/>
  <c r="G840" i="6"/>
  <c r="L840" i="6"/>
  <c r="G841" i="6"/>
  <c r="L841" i="6"/>
  <c r="G842" i="6"/>
  <c r="L842" i="6"/>
  <c r="G843" i="6"/>
  <c r="L843" i="6"/>
  <c r="G844" i="6"/>
  <c r="L844" i="6"/>
  <c r="G845" i="6"/>
  <c r="L845" i="6"/>
  <c r="G846" i="6"/>
  <c r="L846" i="6"/>
  <c r="G847" i="6"/>
  <c r="L847" i="6"/>
  <c r="G848" i="6"/>
  <c r="L848" i="6"/>
  <c r="G849" i="6"/>
  <c r="L849" i="6"/>
  <c r="G850" i="6"/>
  <c r="L850" i="6"/>
  <c r="G851" i="6"/>
  <c r="L851" i="6"/>
  <c r="G852" i="6"/>
  <c r="L852" i="6"/>
  <c r="G853" i="6"/>
  <c r="L853" i="6"/>
  <c r="G854" i="6"/>
  <c r="L854" i="6"/>
  <c r="G855" i="6"/>
  <c r="L855" i="6"/>
  <c r="G856" i="6"/>
  <c r="L856" i="6"/>
  <c r="G857" i="6"/>
  <c r="L857" i="6"/>
  <c r="G858" i="6"/>
  <c r="L858" i="6"/>
  <c r="G859" i="6"/>
  <c r="L859" i="6"/>
  <c r="G860" i="6"/>
  <c r="L860" i="6"/>
  <c r="G861" i="6"/>
  <c r="L861" i="6"/>
  <c r="G862" i="6"/>
  <c r="L862" i="6"/>
  <c r="G863" i="6"/>
  <c r="L863" i="6"/>
  <c r="G864" i="6"/>
  <c r="L864" i="6"/>
  <c r="G865" i="6"/>
  <c r="L865" i="6"/>
  <c r="G866" i="6"/>
  <c r="L866" i="6"/>
  <c r="G867" i="6"/>
  <c r="L867" i="6"/>
  <c r="G868" i="6"/>
  <c r="L868" i="6"/>
  <c r="G869" i="6"/>
  <c r="L869" i="6"/>
  <c r="G870" i="6"/>
  <c r="L870" i="6"/>
  <c r="G874" i="6"/>
  <c r="H874" i="6" s="1"/>
  <c r="I874" i="6" s="1"/>
  <c r="L874" i="6"/>
  <c r="L930" i="6" s="1"/>
  <c r="H34" i="4" s="1"/>
  <c r="G875" i="6"/>
  <c r="H875" i="6" s="1"/>
  <c r="I875" i="6" s="1"/>
  <c r="L875" i="6"/>
  <c r="G876" i="6"/>
  <c r="H876" i="6"/>
  <c r="I876" i="6"/>
  <c r="L876" i="6"/>
  <c r="G877" i="6"/>
  <c r="H877" i="6" s="1"/>
  <c r="I877" i="6" s="1"/>
  <c r="L877" i="6"/>
  <c r="G878" i="6"/>
  <c r="H878" i="6" s="1"/>
  <c r="I878" i="6" s="1"/>
  <c r="L878" i="6"/>
  <c r="G879" i="6"/>
  <c r="H879" i="6"/>
  <c r="I879" i="6"/>
  <c r="L879" i="6"/>
  <c r="G880" i="6"/>
  <c r="H880" i="6" s="1"/>
  <c r="I880" i="6" s="1"/>
  <c r="L880" i="6"/>
  <c r="G882" i="6"/>
  <c r="L882" i="6"/>
  <c r="G883" i="6"/>
  <c r="L883" i="6"/>
  <c r="G884" i="6"/>
  <c r="L884" i="6"/>
  <c r="G885" i="6"/>
  <c r="L885" i="6"/>
  <c r="G886" i="6"/>
  <c r="L886" i="6"/>
  <c r="G887" i="6"/>
  <c r="L887" i="6"/>
  <c r="G888" i="6"/>
  <c r="L888" i="6"/>
  <c r="G889" i="6"/>
  <c r="L889" i="6"/>
  <c r="G890" i="6"/>
  <c r="L890" i="6"/>
  <c r="G891" i="6"/>
  <c r="L891" i="6"/>
  <c r="G892" i="6"/>
  <c r="L892" i="6"/>
  <c r="G893" i="6"/>
  <c r="L893" i="6"/>
  <c r="G894" i="6"/>
  <c r="L894" i="6"/>
  <c r="G895" i="6"/>
  <c r="L895" i="6"/>
  <c r="G896" i="6"/>
  <c r="L896" i="6"/>
  <c r="G897" i="6"/>
  <c r="L897" i="6"/>
  <c r="G898" i="6"/>
  <c r="L898" i="6"/>
  <c r="G899" i="6"/>
  <c r="L899" i="6"/>
  <c r="G900" i="6"/>
  <c r="L900" i="6"/>
  <c r="G901" i="6"/>
  <c r="L901" i="6"/>
  <c r="G902" i="6"/>
  <c r="L902" i="6"/>
  <c r="G903" i="6"/>
  <c r="L903" i="6"/>
  <c r="G904" i="6"/>
  <c r="L904" i="6"/>
  <c r="G905" i="6"/>
  <c r="L905" i="6"/>
  <c r="G906" i="6"/>
  <c r="L906" i="6"/>
  <c r="G907" i="6"/>
  <c r="L907" i="6"/>
  <c r="G908" i="6"/>
  <c r="L908" i="6"/>
  <c r="G909" i="6"/>
  <c r="L909" i="6"/>
  <c r="G910" i="6"/>
  <c r="L910" i="6"/>
  <c r="G911" i="6"/>
  <c r="L911" i="6"/>
  <c r="G912" i="6"/>
  <c r="L912" i="6"/>
  <c r="G913" i="6"/>
  <c r="L913" i="6"/>
  <c r="G914" i="6"/>
  <c r="L914" i="6"/>
  <c r="G915" i="6"/>
  <c r="L915" i="6"/>
  <c r="G916" i="6"/>
  <c r="L916" i="6"/>
  <c r="G917" i="6"/>
  <c r="L917" i="6"/>
  <c r="G918" i="6"/>
  <c r="L918" i="6"/>
  <c r="G919" i="6"/>
  <c r="L919" i="6"/>
  <c r="G920" i="6"/>
  <c r="L920" i="6"/>
  <c r="G921" i="6"/>
  <c r="L921" i="6"/>
  <c r="G922" i="6"/>
  <c r="L922" i="6"/>
  <c r="G923" i="6"/>
  <c r="L923" i="6"/>
  <c r="G924" i="6"/>
  <c r="L924" i="6"/>
  <c r="G925" i="6"/>
  <c r="L925" i="6"/>
  <c r="G926" i="6"/>
  <c r="L926" i="6"/>
  <c r="G927" i="6"/>
  <c r="L927" i="6"/>
  <c r="G928" i="6"/>
  <c r="L928" i="6"/>
  <c r="G929" i="6"/>
  <c r="L929" i="6"/>
  <c r="G933" i="6"/>
  <c r="G934" i="6"/>
  <c r="E35" i="25" s="1"/>
  <c r="D4" i="4"/>
  <c r="D6" i="4"/>
  <c r="H31" i="4"/>
  <c r="E37" i="4"/>
  <c r="F37" i="4"/>
  <c r="N1" i="3"/>
  <c r="N2" i="3"/>
  <c r="L334" i="6" s="1"/>
  <c r="N3" i="3"/>
  <c r="E19" i="3"/>
  <c r="E21" i="3" s="1"/>
  <c r="G21" i="3" s="1"/>
  <c r="E32" i="3" s="1"/>
  <c r="E34" i="3"/>
  <c r="E36" i="3"/>
  <c r="C14" i="2"/>
  <c r="F38" i="2"/>
  <c r="I8" i="16"/>
  <c r="H9" i="16" s="1"/>
  <c r="I9" i="16" s="1"/>
  <c r="K9" i="16" s="1"/>
  <c r="K8" i="16"/>
  <c r="B15" i="16"/>
  <c r="B16" i="16"/>
  <c r="B17" i="16"/>
  <c r="B18" i="16"/>
  <c r="B19" i="16"/>
  <c r="B20" i="16"/>
  <c r="B21" i="16"/>
  <c r="B22" i="16"/>
  <c r="B23" i="16"/>
  <c r="G124" i="1"/>
  <c r="I124" i="1"/>
  <c r="L124" i="1"/>
  <c r="F125" i="1"/>
  <c r="G125" i="1"/>
  <c r="I125" i="1" s="1"/>
  <c r="L125" i="1"/>
  <c r="G126" i="1"/>
  <c r="L126" i="1"/>
  <c r="G127" i="1"/>
  <c r="L127" i="1"/>
  <c r="G418" i="6" l="1"/>
  <c r="O29" i="25"/>
  <c r="H30" i="4"/>
  <c r="G782" i="6"/>
  <c r="O28" i="25"/>
  <c r="H29" i="4"/>
  <c r="G755" i="6"/>
  <c r="G772" i="6" s="1"/>
  <c r="O23" i="25"/>
  <c r="H24" i="4"/>
  <c r="O31" i="25"/>
  <c r="H32" i="4"/>
  <c r="G796" i="6"/>
  <c r="G804" i="6"/>
  <c r="E31" i="25"/>
  <c r="E32" i="4"/>
  <c r="G881" i="6"/>
  <c r="O15" i="25"/>
  <c r="H16" i="4"/>
  <c r="G722" i="6"/>
  <c r="G733" i="6" s="1"/>
  <c r="O20" i="25"/>
  <c r="H21" i="4"/>
  <c r="O18" i="25"/>
  <c r="H19" i="4"/>
  <c r="H514" i="6"/>
  <c r="I514" i="6" s="1"/>
  <c r="G525" i="6" s="1"/>
  <c r="G538" i="6"/>
  <c r="H451" i="28"/>
  <c r="I451" i="28" s="1"/>
  <c r="Q451" i="28"/>
  <c r="G825" i="6"/>
  <c r="L733" i="6"/>
  <c r="L583" i="6"/>
  <c r="G548" i="6"/>
  <c r="G559" i="6" s="1"/>
  <c r="G511" i="6"/>
  <c r="H337" i="6"/>
  <c r="I337" i="6" s="1"/>
  <c r="G355" i="6" s="1"/>
  <c r="G372" i="6" s="1"/>
  <c r="L236" i="6"/>
  <c r="P772" i="28"/>
  <c r="G649" i="6"/>
  <c r="G930" i="6"/>
  <c r="L511" i="6"/>
  <c r="G493" i="6"/>
  <c r="L333" i="6"/>
  <c r="H16" i="6"/>
  <c r="I16" i="6" s="1"/>
  <c r="G20" i="6" s="1"/>
  <c r="G33" i="6" s="1"/>
  <c r="H17" i="4"/>
  <c r="G708" i="6"/>
  <c r="L825" i="28"/>
  <c r="H31" i="36" s="1"/>
  <c r="H739" i="28"/>
  <c r="I739" i="28" s="1"/>
  <c r="Q739" i="28"/>
  <c r="H10" i="4"/>
  <c r="H22" i="4"/>
  <c r="L708" i="6"/>
  <c r="H380" i="6"/>
  <c r="I380" i="6" s="1"/>
  <c r="G382" i="6" s="1"/>
  <c r="G402" i="6" s="1"/>
  <c r="F72" i="22"/>
  <c r="G652" i="6" s="1"/>
  <c r="H586" i="6"/>
  <c r="I586" i="6" s="1"/>
  <c r="G639" i="6" s="1"/>
  <c r="G641" i="6" s="1"/>
  <c r="G453" i="6"/>
  <c r="G469" i="6" s="1"/>
  <c r="G255" i="6"/>
  <c r="G262" i="6" s="1"/>
  <c r="H562" i="6"/>
  <c r="I562" i="6" s="1"/>
  <c r="G571" i="6" s="1"/>
  <c r="G583" i="6" s="1"/>
  <c r="G435" i="6"/>
  <c r="L435" i="6"/>
  <c r="L262" i="6"/>
  <c r="G132" i="6"/>
  <c r="H38" i="6"/>
  <c r="I38" i="6" s="1"/>
  <c r="G67" i="6" s="1"/>
  <c r="G100" i="6"/>
  <c r="H648" i="6"/>
  <c r="I648" i="6" s="1"/>
  <c r="G195" i="6"/>
  <c r="G236" i="6" s="1"/>
  <c r="L151" i="6"/>
  <c r="G151" i="6"/>
  <c r="H877" i="28"/>
  <c r="I877" i="28" s="1"/>
  <c r="Q877" i="28"/>
  <c r="L373" i="28"/>
  <c r="L263" i="28"/>
  <c r="L334" i="28"/>
  <c r="L373" i="6"/>
  <c r="L263" i="6"/>
  <c r="N2" i="6"/>
  <c r="I120" i="22"/>
  <c r="L661" i="6" s="1"/>
  <c r="G782" i="28"/>
  <c r="H714" i="28"/>
  <c r="I714" i="28" s="1"/>
  <c r="Q714" i="28"/>
  <c r="H645" i="28"/>
  <c r="I645" i="28" s="1"/>
  <c r="Q645" i="28"/>
  <c r="F120" i="22"/>
  <c r="G661" i="6" s="1"/>
  <c r="Q769" i="28"/>
  <c r="Q720" i="28"/>
  <c r="H720" i="28"/>
  <c r="I720" i="28" s="1"/>
  <c r="P733" i="28"/>
  <c r="H265" i="6"/>
  <c r="I265" i="6" s="1"/>
  <c r="G290" i="6" s="1"/>
  <c r="G333" i="6" s="1"/>
  <c r="Q697" i="28"/>
  <c r="P583" i="28"/>
  <c r="I48" i="22"/>
  <c r="L651" i="6" s="1"/>
  <c r="Q716" i="28"/>
  <c r="P708" i="28"/>
  <c r="H879" i="28"/>
  <c r="I879" i="28" s="1"/>
  <c r="Q879" i="28"/>
  <c r="H744" i="28"/>
  <c r="I744" i="28" s="1"/>
  <c r="Q744" i="28"/>
  <c r="H671" i="28"/>
  <c r="I671" i="28" s="1"/>
  <c r="Q671" i="28"/>
  <c r="H637" i="28"/>
  <c r="I637" i="28" s="1"/>
  <c r="Q637" i="28"/>
  <c r="H633" i="28"/>
  <c r="I633" i="28" s="1"/>
  <c r="Q633" i="28"/>
  <c r="H629" i="28"/>
  <c r="I629" i="28" s="1"/>
  <c r="Q629" i="28"/>
  <c r="H625" i="28"/>
  <c r="I625" i="28" s="1"/>
  <c r="Q625" i="28"/>
  <c r="H621" i="28"/>
  <c r="I621" i="28" s="1"/>
  <c r="Q621" i="28"/>
  <c r="H617" i="28"/>
  <c r="I617" i="28" s="1"/>
  <c r="Q617" i="28"/>
  <c r="H613" i="28"/>
  <c r="I613" i="28" s="1"/>
  <c r="Q613" i="28"/>
  <c r="H609" i="28"/>
  <c r="I609" i="28" s="1"/>
  <c r="Q609" i="28"/>
  <c r="H605" i="28"/>
  <c r="I605" i="28" s="1"/>
  <c r="Q605" i="28"/>
  <c r="H58" i="28"/>
  <c r="I58" i="28" s="1"/>
  <c r="Q58" i="28"/>
  <c r="L930" i="28"/>
  <c r="H34" i="36" s="1"/>
  <c r="Q861" i="28"/>
  <c r="Q849" i="28"/>
  <c r="Q837" i="28"/>
  <c r="Q747" i="28"/>
  <c r="Q674" i="28"/>
  <c r="Q339" i="28"/>
  <c r="H339" i="28"/>
  <c r="I339" i="28" s="1"/>
  <c r="H875" i="28"/>
  <c r="I875" i="28" s="1"/>
  <c r="Q875" i="28"/>
  <c r="P871" i="28"/>
  <c r="H802" i="28"/>
  <c r="I802" i="28" s="1"/>
  <c r="G804" i="28" s="1"/>
  <c r="Q804" i="28" s="1"/>
  <c r="Q802" i="28"/>
  <c r="H567" i="28"/>
  <c r="I567" i="28" s="1"/>
  <c r="Q567" i="28"/>
  <c r="G548" i="28"/>
  <c r="Q548" i="28" s="1"/>
  <c r="H345" i="28"/>
  <c r="I345" i="28" s="1"/>
  <c r="Q345" i="28"/>
  <c r="I24" i="22"/>
  <c r="L650" i="6" s="1"/>
  <c r="Q874" i="28"/>
  <c r="P930" i="28"/>
  <c r="Q799" i="28"/>
  <c r="H743" i="28"/>
  <c r="I743" i="28" s="1"/>
  <c r="Q743" i="28"/>
  <c r="L559" i="28"/>
  <c r="H22" i="36" s="1"/>
  <c r="L33" i="6"/>
  <c r="F24" i="22"/>
  <c r="G650" i="6" s="1"/>
  <c r="G665" i="6" s="1"/>
  <c r="H673" i="28"/>
  <c r="I673" i="28" s="1"/>
  <c r="Q673" i="28"/>
  <c r="Q763" i="28"/>
  <c r="H715" i="28"/>
  <c r="I715" i="28" s="1"/>
  <c r="Q715" i="28"/>
  <c r="L708" i="28"/>
  <c r="H27" i="36" s="1"/>
  <c r="H646" i="28"/>
  <c r="I646" i="28" s="1"/>
  <c r="G649" i="28" s="1"/>
  <c r="L646" i="28"/>
  <c r="L665" i="28" s="1"/>
  <c r="H25" i="36" s="1"/>
  <c r="Q646" i="28"/>
  <c r="H546" i="28"/>
  <c r="I546" i="28" s="1"/>
  <c r="Q546" i="28"/>
  <c r="I72" i="22"/>
  <c r="L652" i="6" s="1"/>
  <c r="L665" i="6" s="1"/>
  <c r="H25" i="4" s="1"/>
  <c r="Q770" i="28"/>
  <c r="Q749" i="28"/>
  <c r="H749" i="28"/>
  <c r="I749" i="28" s="1"/>
  <c r="Q745" i="28"/>
  <c r="Q691" i="28"/>
  <c r="H669" i="28"/>
  <c r="I669" i="28" s="1"/>
  <c r="G677" i="28" s="1"/>
  <c r="Q669" i="28"/>
  <c r="H635" i="28"/>
  <c r="I635" i="28" s="1"/>
  <c r="Q635" i="28"/>
  <c r="H631" i="28"/>
  <c r="I631" i="28" s="1"/>
  <c r="Q631" i="28"/>
  <c r="H627" i="28"/>
  <c r="I627" i="28" s="1"/>
  <c r="Q627" i="28"/>
  <c r="H623" i="28"/>
  <c r="I623" i="28" s="1"/>
  <c r="Q623" i="28"/>
  <c r="H619" i="28"/>
  <c r="I619" i="28" s="1"/>
  <c r="Q619" i="28"/>
  <c r="H615" i="28"/>
  <c r="I615" i="28" s="1"/>
  <c r="Q615" i="28"/>
  <c r="H611" i="28"/>
  <c r="I611" i="28" s="1"/>
  <c r="Q611" i="28"/>
  <c r="H607" i="28"/>
  <c r="I607" i="28" s="1"/>
  <c r="Q607" i="28"/>
  <c r="H603" i="28"/>
  <c r="I603" i="28" s="1"/>
  <c r="Q603" i="28"/>
  <c r="Q445" i="28"/>
  <c r="H445" i="28"/>
  <c r="I445" i="28" s="1"/>
  <c r="G825" i="28"/>
  <c r="Q803" i="28"/>
  <c r="Q670" i="28"/>
  <c r="Q668" i="28"/>
  <c r="Q638" i="28"/>
  <c r="Q636" i="28"/>
  <c r="Q634" i="28"/>
  <c r="Q632" i="28"/>
  <c r="Q630" i="28"/>
  <c r="Q628" i="28"/>
  <c r="Q626" i="28"/>
  <c r="Q624" i="28"/>
  <c r="Q622" i="28"/>
  <c r="Q620" i="28"/>
  <c r="Q618" i="28"/>
  <c r="Q616" i="28"/>
  <c r="Q614" i="28"/>
  <c r="Q612" i="28"/>
  <c r="Q610" i="28"/>
  <c r="Q608" i="28"/>
  <c r="Q606" i="28"/>
  <c r="Q604" i="28"/>
  <c r="Q541" i="28"/>
  <c r="H416" i="28"/>
  <c r="I416" i="28" s="1"/>
  <c r="Q416" i="28"/>
  <c r="Q410" i="28"/>
  <c r="H410" i="28"/>
  <c r="I410" i="28" s="1"/>
  <c r="H378" i="28"/>
  <c r="I378" i="28" s="1"/>
  <c r="Q378" i="28"/>
  <c r="G382" i="28"/>
  <c r="Q382" i="28" s="1"/>
  <c r="L333" i="28"/>
  <c r="H15" i="36" s="1"/>
  <c r="P151" i="28"/>
  <c r="Q801" i="28"/>
  <c r="Q780" i="28"/>
  <c r="Q778" i="28"/>
  <c r="Q776" i="28"/>
  <c r="Q754" i="28"/>
  <c r="Q741" i="28"/>
  <c r="Q712" i="28"/>
  <c r="H676" i="28"/>
  <c r="I676" i="28" s="1"/>
  <c r="H590" i="28"/>
  <c r="I590" i="28" s="1"/>
  <c r="Q590" i="28"/>
  <c r="Q521" i="28"/>
  <c r="Q516" i="28"/>
  <c r="Q487" i="28"/>
  <c r="H487" i="28"/>
  <c r="I487" i="28" s="1"/>
  <c r="H747" i="28"/>
  <c r="I747" i="28" s="1"/>
  <c r="H736" i="28"/>
  <c r="I736" i="28" s="1"/>
  <c r="G755" i="28" s="1"/>
  <c r="Q755" i="28" s="1"/>
  <c r="H718" i="28"/>
  <c r="I718" i="28" s="1"/>
  <c r="H674" i="28"/>
  <c r="I674" i="28" s="1"/>
  <c r="P641" i="28"/>
  <c r="Q600" i="28"/>
  <c r="H562" i="28"/>
  <c r="I562" i="28" s="1"/>
  <c r="G571" i="28" s="1"/>
  <c r="Q571" i="28" s="1"/>
  <c r="H492" i="28"/>
  <c r="I492" i="28" s="1"/>
  <c r="Q492" i="28"/>
  <c r="H481" i="28"/>
  <c r="I481" i="28" s="1"/>
  <c r="Q481" i="28"/>
  <c r="Q250" i="28"/>
  <c r="H250" i="28"/>
  <c r="I250" i="28" s="1"/>
  <c r="Q224" i="28"/>
  <c r="H175" i="28"/>
  <c r="I175" i="28" s="1"/>
  <c r="Q175" i="28"/>
  <c r="H165" i="28"/>
  <c r="I165" i="28" s="1"/>
  <c r="Q165" i="28"/>
  <c r="Q54" i="28"/>
  <c r="H54" i="28"/>
  <c r="I54" i="28" s="1"/>
  <c r="G871" i="28"/>
  <c r="H592" i="28"/>
  <c r="I592" i="28" s="1"/>
  <c r="Q592" i="28"/>
  <c r="H569" i="28"/>
  <c r="I569" i="28" s="1"/>
  <c r="H564" i="28"/>
  <c r="I564" i="28" s="1"/>
  <c r="Q564" i="28"/>
  <c r="Q447" i="28"/>
  <c r="H447" i="28"/>
  <c r="I447" i="28" s="1"/>
  <c r="H380" i="28"/>
  <c r="I380" i="28" s="1"/>
  <c r="Q380" i="28"/>
  <c r="H353" i="28"/>
  <c r="I353" i="28" s="1"/>
  <c r="Q353" i="28"/>
  <c r="Q341" i="28"/>
  <c r="H341" i="28"/>
  <c r="I341" i="28" s="1"/>
  <c r="G733" i="24"/>
  <c r="H712" i="28"/>
  <c r="I712" i="28" s="1"/>
  <c r="G722" i="28" s="1"/>
  <c r="H491" i="28"/>
  <c r="I491" i="28" s="1"/>
  <c r="Q412" i="28"/>
  <c r="H412" i="28"/>
  <c r="I412" i="28" s="1"/>
  <c r="H347" i="28"/>
  <c r="I347" i="28" s="1"/>
  <c r="Q347" i="28"/>
  <c r="H268" i="28"/>
  <c r="I268" i="28" s="1"/>
  <c r="Q518" i="28"/>
  <c r="P538" i="28"/>
  <c r="L469" i="28"/>
  <c r="H19" i="36" s="1"/>
  <c r="P665" i="28"/>
  <c r="H594" i="28"/>
  <c r="I594" i="28" s="1"/>
  <c r="Q594" i="28"/>
  <c r="H586" i="28"/>
  <c r="I586" i="28" s="1"/>
  <c r="Q586" i="28"/>
  <c r="H477" i="28"/>
  <c r="I477" i="28" s="1"/>
  <c r="Q474" i="28"/>
  <c r="H474" i="28"/>
  <c r="I474" i="28" s="1"/>
  <c r="H440" i="28"/>
  <c r="I440" i="28" s="1"/>
  <c r="Q440" i="28"/>
  <c r="Q408" i="28"/>
  <c r="H189" i="28"/>
  <c r="I189" i="28" s="1"/>
  <c r="Q189" i="28"/>
  <c r="Q161" i="28"/>
  <c r="H161" i="28"/>
  <c r="I161" i="28" s="1"/>
  <c r="H523" i="28"/>
  <c r="I523" i="28" s="1"/>
  <c r="G525" i="28" s="1"/>
  <c r="Q523" i="28"/>
  <c r="H520" i="28"/>
  <c r="I520" i="28" s="1"/>
  <c r="Q520" i="28"/>
  <c r="Q515" i="28"/>
  <c r="H515" i="28"/>
  <c r="I515" i="28" s="1"/>
  <c r="Q498" i="28"/>
  <c r="Q485" i="28"/>
  <c r="H485" i="28"/>
  <c r="I485" i="28" s="1"/>
  <c r="Q315" i="28"/>
  <c r="Q570" i="28"/>
  <c r="H479" i="28"/>
  <c r="I479" i="28" s="1"/>
  <c r="Q479" i="28"/>
  <c r="L511" i="28"/>
  <c r="H20" i="36" s="1"/>
  <c r="P435" i="28"/>
  <c r="Q206" i="28"/>
  <c r="Q596" i="28"/>
  <c r="H588" i="28"/>
  <c r="I588" i="28" s="1"/>
  <c r="Q588" i="28"/>
  <c r="Q501" i="28"/>
  <c r="Q490" i="28"/>
  <c r="H473" i="28"/>
  <c r="I473" i="28" s="1"/>
  <c r="G493" i="28" s="1"/>
  <c r="Q473" i="28"/>
  <c r="H439" i="28"/>
  <c r="I439" i="28" s="1"/>
  <c r="G453" i="28" s="1"/>
  <c r="Q439" i="28"/>
  <c r="H405" i="28"/>
  <c r="I405" i="28" s="1"/>
  <c r="Q405" i="28"/>
  <c r="H278" i="28"/>
  <c r="I278" i="28" s="1"/>
  <c r="Q278" i="28"/>
  <c r="H270" i="28"/>
  <c r="I270" i="28" s="1"/>
  <c r="Q270" i="28"/>
  <c r="H254" i="28"/>
  <c r="I254" i="28" s="1"/>
  <c r="Q254" i="28"/>
  <c r="L236" i="28"/>
  <c r="H13" i="36" s="1"/>
  <c r="G20" i="28"/>
  <c r="Q566" i="28"/>
  <c r="Q522" i="28"/>
  <c r="Q346" i="28"/>
  <c r="Q183" i="28"/>
  <c r="H129" i="28"/>
  <c r="I129" i="28" s="1"/>
  <c r="H118" i="28"/>
  <c r="I118" i="28" s="1"/>
  <c r="Q118" i="28"/>
  <c r="P100" i="28"/>
  <c r="G33" i="24"/>
  <c r="Q450" i="28"/>
  <c r="Q415" i="28"/>
  <c r="Q377" i="28"/>
  <c r="Q344" i="28"/>
  <c r="P333" i="28"/>
  <c r="Q292" i="28"/>
  <c r="Q277" i="28"/>
  <c r="Q244" i="28"/>
  <c r="Q239" i="28"/>
  <c r="Q182" i="28"/>
  <c r="H180" i="28"/>
  <c r="I180" i="28" s="1"/>
  <c r="Q180" i="28"/>
  <c r="H172" i="28"/>
  <c r="I172" i="28" s="1"/>
  <c r="Q172" i="28"/>
  <c r="Q168" i="28"/>
  <c r="Q121" i="28"/>
  <c r="H121" i="28"/>
  <c r="I121" i="28" s="1"/>
  <c r="Q117" i="28"/>
  <c r="Q115" i="28"/>
  <c r="H115" i="28"/>
  <c r="I115" i="28" s="1"/>
  <c r="Q106" i="28"/>
  <c r="H45" i="28"/>
  <c r="I45" i="28" s="1"/>
  <c r="G67" i="28" s="1"/>
  <c r="Q45" i="28"/>
  <c r="G772" i="24"/>
  <c r="G583" i="24"/>
  <c r="H443" i="28"/>
  <c r="I443" i="28" s="1"/>
  <c r="H408" i="28"/>
  <c r="I408" i="28" s="1"/>
  <c r="H350" i="28"/>
  <c r="I350" i="28" s="1"/>
  <c r="H337" i="28"/>
  <c r="I337" i="28" s="1"/>
  <c r="G355" i="28" s="1"/>
  <c r="Q295" i="28"/>
  <c r="Q287" i="28"/>
  <c r="Q282" i="28"/>
  <c r="Q280" i="28"/>
  <c r="Q272" i="28"/>
  <c r="H266" i="28"/>
  <c r="I266" i="28" s="1"/>
  <c r="H187" i="28"/>
  <c r="I187" i="28" s="1"/>
  <c r="H112" i="28"/>
  <c r="I112" i="28" s="1"/>
  <c r="Q61" i="28"/>
  <c r="G796" i="24"/>
  <c r="G641" i="24"/>
  <c r="G100" i="24"/>
  <c r="H171" i="28"/>
  <c r="I171" i="28" s="1"/>
  <c r="Q171" i="28"/>
  <c r="H131" i="28"/>
  <c r="I131" i="28" s="1"/>
  <c r="Q131" i="28"/>
  <c r="H103" i="28"/>
  <c r="I103" i="28" s="1"/>
  <c r="G132" i="28" s="1"/>
  <c r="Q103" i="28"/>
  <c r="G402" i="24"/>
  <c r="G333" i="24"/>
  <c r="G262" i="24"/>
  <c r="G236" i="24"/>
  <c r="Q484" i="28"/>
  <c r="Q442" i="28"/>
  <c r="Q336" i="28"/>
  <c r="Q304" i="28"/>
  <c r="H248" i="28"/>
  <c r="I248" i="28" s="1"/>
  <c r="H246" i="28"/>
  <c r="I246" i="28" s="1"/>
  <c r="H176" i="28"/>
  <c r="I176" i="28" s="1"/>
  <c r="Q128" i="28"/>
  <c r="H128" i="28"/>
  <c r="I128" i="28" s="1"/>
  <c r="Q119" i="28"/>
  <c r="H47" i="28"/>
  <c r="I47" i="28" s="1"/>
  <c r="Q47" i="28"/>
  <c r="L100" i="28"/>
  <c r="H10" i="36" s="1"/>
  <c r="P33" i="28"/>
  <c r="Q9" i="28"/>
  <c r="H241" i="28"/>
  <c r="I241" i="28" s="1"/>
  <c r="G255" i="28" s="1"/>
  <c r="Q241" i="28"/>
  <c r="F48" i="30"/>
  <c r="G651" i="28" s="1"/>
  <c r="Q651" i="28" s="1"/>
  <c r="G871" i="24"/>
  <c r="G665" i="24"/>
  <c r="G511" i="24"/>
  <c r="Q310" i="28"/>
  <c r="Q274" i="28"/>
  <c r="H159" i="28"/>
  <c r="I159" i="28" s="1"/>
  <c r="G195" i="28" s="1"/>
  <c r="Q159" i="28"/>
  <c r="Q313" i="28"/>
  <c r="H193" i="28"/>
  <c r="I193" i="28" s="1"/>
  <c r="Q193" i="28"/>
  <c r="H167" i="28"/>
  <c r="I167" i="28" s="1"/>
  <c r="Q167" i="28"/>
  <c r="H105" i="28"/>
  <c r="I105" i="28" s="1"/>
  <c r="Q105" i="28"/>
  <c r="H60" i="28"/>
  <c r="I60" i="28" s="1"/>
  <c r="Q60" i="28"/>
  <c r="F96" i="30"/>
  <c r="G653" i="28" s="1"/>
  <c r="Q653" i="28" s="1"/>
  <c r="C6" i="24"/>
  <c r="G14" i="25"/>
  <c r="G25" i="25" s="1"/>
  <c r="G34" i="25" s="1"/>
  <c r="G36" i="25" s="1"/>
  <c r="P2" i="28" s="1"/>
  <c r="H243" i="28"/>
  <c r="I243" i="28" s="1"/>
  <c r="Q243" i="28"/>
  <c r="H178" i="28"/>
  <c r="I178" i="28" s="1"/>
  <c r="Q178" i="28"/>
  <c r="Q108" i="28"/>
  <c r="H108" i="28"/>
  <c r="I108" i="28" s="1"/>
  <c r="Q319" i="28"/>
  <c r="Q63" i="28"/>
  <c r="H63" i="28"/>
  <c r="I63" i="28" s="1"/>
  <c r="Q43" i="28"/>
  <c r="F144" i="30"/>
  <c r="G663" i="28" s="1"/>
  <c r="Q663" i="28" s="1"/>
  <c r="G559" i="24"/>
  <c r="G469" i="24"/>
  <c r="Q156" i="28"/>
  <c r="Q154" i="28"/>
  <c r="Q120" i="28"/>
  <c r="Q107" i="28"/>
  <c r="Q123" i="28"/>
  <c r="Q110" i="28"/>
  <c r="Q65" i="28"/>
  <c r="Q52" i="28"/>
  <c r="Q18" i="28"/>
  <c r="Q16" i="28"/>
  <c r="Q14" i="28"/>
  <c r="Q12" i="28"/>
  <c r="Q10" i="28"/>
  <c r="Q8" i="28"/>
  <c r="Q525" i="28" l="1"/>
  <c r="G538" i="28"/>
  <c r="Q453" i="28"/>
  <c r="G469" i="28"/>
  <c r="E24" i="25"/>
  <c r="E25" i="4"/>
  <c r="Q355" i="28"/>
  <c r="G372" i="28"/>
  <c r="Q195" i="28"/>
  <c r="G236" i="28"/>
  <c r="E14" i="25"/>
  <c r="E15" i="4"/>
  <c r="Q493" i="28"/>
  <c r="G511" i="28"/>
  <c r="E15" i="25"/>
  <c r="E16" i="4"/>
  <c r="Q722" i="28"/>
  <c r="G733" i="28"/>
  <c r="E22" i="25"/>
  <c r="E23" i="4"/>
  <c r="E21" i="25"/>
  <c r="E22" i="4"/>
  <c r="E27" i="25"/>
  <c r="E28" i="4"/>
  <c r="E28" i="25"/>
  <c r="E29" i="4"/>
  <c r="Q67" i="28"/>
  <c r="G100" i="28"/>
  <c r="Q649" i="28"/>
  <c r="G665" i="28"/>
  <c r="E13" i="25"/>
  <c r="E14" i="4"/>
  <c r="Q677" i="28"/>
  <c r="G708" i="28"/>
  <c r="E18" i="25"/>
  <c r="E19" i="4"/>
  <c r="E8" i="25"/>
  <c r="E10" i="25" s="1"/>
  <c r="E9" i="4"/>
  <c r="E23" i="25"/>
  <c r="E24" i="4"/>
  <c r="Q255" i="28"/>
  <c r="G262" i="28"/>
  <c r="E12" i="25"/>
  <c r="E13" i="4"/>
  <c r="E16" i="25"/>
  <c r="E17" i="4"/>
  <c r="G639" i="28"/>
  <c r="E11" i="25"/>
  <c r="E12" i="4"/>
  <c r="F26" i="4" s="1"/>
  <c r="E17" i="25"/>
  <c r="E18" i="4"/>
  <c r="O11" i="25"/>
  <c r="H12" i="4"/>
  <c r="O14" i="25"/>
  <c r="H15" i="4"/>
  <c r="O22" i="25"/>
  <c r="H23" i="4"/>
  <c r="G402" i="28"/>
  <c r="O8" i="25"/>
  <c r="H9" i="4"/>
  <c r="Q782" i="28"/>
  <c r="G796" i="28"/>
  <c r="O27" i="25"/>
  <c r="H28" i="4"/>
  <c r="O19" i="25"/>
  <c r="H20" i="4"/>
  <c r="E33" i="25"/>
  <c r="E34" i="4"/>
  <c r="F35" i="4" s="1"/>
  <c r="E30" i="25"/>
  <c r="E31" i="4"/>
  <c r="E9" i="25"/>
  <c r="E10" i="4"/>
  <c r="G881" i="28"/>
  <c r="Q132" i="28"/>
  <c r="G151" i="28"/>
  <c r="G583" i="28"/>
  <c r="G772" i="28"/>
  <c r="M30" i="25"/>
  <c r="Q825" i="28"/>
  <c r="E31" i="36"/>
  <c r="G33" i="28"/>
  <c r="Q20" i="28"/>
  <c r="G418" i="28"/>
  <c r="G559" i="28"/>
  <c r="E26" i="25"/>
  <c r="E32" i="25" s="1"/>
  <c r="E27" i="4"/>
  <c r="E20" i="25"/>
  <c r="E21" i="4"/>
  <c r="M31" i="25"/>
  <c r="E32" i="36"/>
  <c r="Q871" i="28"/>
  <c r="O12" i="25"/>
  <c r="H13" i="4"/>
  <c r="H38" i="36"/>
  <c r="G6" i="24"/>
  <c r="O13" i="25"/>
  <c r="H14" i="4"/>
  <c r="G290" i="28"/>
  <c r="O26" i="25"/>
  <c r="H27" i="4"/>
  <c r="O17" i="25"/>
  <c r="H18" i="4"/>
  <c r="E19" i="25"/>
  <c r="E20" i="4"/>
  <c r="E29" i="25"/>
  <c r="E30" i="4"/>
  <c r="Q418" i="28" l="1"/>
  <c r="G435" i="28"/>
  <c r="Q639" i="28"/>
  <c r="G641" i="28"/>
  <c r="M16" i="25"/>
  <c r="Q402" i="28"/>
  <c r="E17" i="36"/>
  <c r="M26" i="25"/>
  <c r="Q708" i="28"/>
  <c r="E27" i="36"/>
  <c r="M12" i="25"/>
  <c r="Q236" i="28"/>
  <c r="E13" i="36"/>
  <c r="Q881" i="28"/>
  <c r="G930" i="28"/>
  <c r="Q372" i="28"/>
  <c r="M15" i="25"/>
  <c r="E16" i="36"/>
  <c r="M21" i="25"/>
  <c r="Q559" i="28"/>
  <c r="E22" i="36"/>
  <c r="H38" i="4"/>
  <c r="K30" i="25"/>
  <c r="Q30" i="25"/>
  <c r="Q262" i="28"/>
  <c r="E14" i="36"/>
  <c r="M13" i="25"/>
  <c r="M24" i="25"/>
  <c r="Q665" i="28"/>
  <c r="E25" i="36"/>
  <c r="M27" i="25"/>
  <c r="Q733" i="28"/>
  <c r="E28" i="36"/>
  <c r="E25" i="25"/>
  <c r="E34" i="25" s="1"/>
  <c r="E36" i="25" s="1"/>
  <c r="Q33" i="28"/>
  <c r="M8" i="25"/>
  <c r="E9" i="36"/>
  <c r="K31" i="25"/>
  <c r="Q31" i="25"/>
  <c r="M28" i="25"/>
  <c r="Q772" i="28"/>
  <c r="E29" i="36"/>
  <c r="M22" i="25"/>
  <c r="E23" i="36"/>
  <c r="Q583" i="28"/>
  <c r="M9" i="25"/>
  <c r="Q100" i="28"/>
  <c r="E10" i="36"/>
  <c r="M18" i="25"/>
  <c r="Q469" i="28"/>
  <c r="E19" i="36"/>
  <c r="M11" i="25"/>
  <c r="Q151" i="28"/>
  <c r="E12" i="36"/>
  <c r="Q290" i="28"/>
  <c r="G333" i="28"/>
  <c r="F33" i="4"/>
  <c r="M29" i="25"/>
  <c r="E30" i="36"/>
  <c r="Q796" i="28"/>
  <c r="F11" i="4"/>
  <c r="M19" i="25"/>
  <c r="Q511" i="28"/>
  <c r="E20" i="36"/>
  <c r="M20" i="25"/>
  <c r="Q538" i="28"/>
  <c r="E21" i="36"/>
  <c r="K12" i="25" l="1"/>
  <c r="Q12" i="25"/>
  <c r="K8" i="25"/>
  <c r="M10" i="25"/>
  <c r="Q8" i="25"/>
  <c r="F33" i="36"/>
  <c r="K29" i="25"/>
  <c r="Q29" i="25"/>
  <c r="K27" i="25"/>
  <c r="Q27" i="25"/>
  <c r="K26" i="25"/>
  <c r="M32" i="25"/>
  <c r="Q32" i="25" s="1"/>
  <c r="Q26" i="25"/>
  <c r="K21" i="25"/>
  <c r="Q21" i="25"/>
  <c r="K22" i="25"/>
  <c r="Q22" i="25"/>
  <c r="K9" i="25"/>
  <c r="Q9" i="25"/>
  <c r="K11" i="25"/>
  <c r="Q11" i="25"/>
  <c r="K28" i="25"/>
  <c r="Q28" i="25"/>
  <c r="K24" i="25"/>
  <c r="Q24" i="25"/>
  <c r="K15" i="25"/>
  <c r="Q15" i="25"/>
  <c r="K16" i="25"/>
  <c r="Q16" i="25"/>
  <c r="M14" i="25"/>
  <c r="M25" i="25" s="1"/>
  <c r="Q25" i="25" s="1"/>
  <c r="Q333" i="28"/>
  <c r="E15" i="36"/>
  <c r="F26" i="36"/>
  <c r="K20" i="25"/>
  <c r="Q20" i="25"/>
  <c r="K13" i="25"/>
  <c r="Q13" i="25"/>
  <c r="M23" i="25"/>
  <c r="Q641" i="28"/>
  <c r="E24" i="36"/>
  <c r="K19" i="25"/>
  <c r="Q19" i="25"/>
  <c r="M33" i="25"/>
  <c r="E34" i="36"/>
  <c r="F35" i="36" s="1"/>
  <c r="Q930" i="28"/>
  <c r="F36" i="4"/>
  <c r="F38" i="4" s="1"/>
  <c r="H2" i="6" s="1"/>
  <c r="C933" i="6" s="1"/>
  <c r="K18" i="25"/>
  <c r="Q18" i="25"/>
  <c r="F11" i="36"/>
  <c r="M17" i="25"/>
  <c r="Q435" i="28"/>
  <c r="E18" i="36"/>
  <c r="K32" i="25" l="1"/>
  <c r="K33" i="25"/>
  <c r="Q33" i="25"/>
  <c r="M34" i="25"/>
  <c r="Q10" i="25"/>
  <c r="K17" i="25"/>
  <c r="Q17" i="25"/>
  <c r="K10" i="25"/>
  <c r="K23" i="25"/>
  <c r="K25" i="25" s="1"/>
  <c r="Q23" i="25"/>
  <c r="F36" i="36"/>
  <c r="K14" i="25"/>
  <c r="Q14" i="25"/>
  <c r="M35" i="25" l="1"/>
  <c r="M36" i="25"/>
  <c r="Q34" i="25"/>
  <c r="K34" i="25"/>
  <c r="K35" i="25" l="1"/>
  <c r="K36" i="25" s="1"/>
  <c r="Q35" i="25"/>
  <c r="Q36" i="25" s="1"/>
  <c r="F933" i="28"/>
  <c r="G933" i="28" s="1"/>
  <c r="Q933" i="28" l="1"/>
  <c r="G934" i="28"/>
  <c r="F37" i="36" l="1"/>
  <c r="Q934" i="28"/>
  <c r="E37" i="36" l="1"/>
  <c r="F38" i="36"/>
  <c r="H2" i="28" s="1"/>
  <c r="C933"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 Ween</author>
  </authors>
  <commentList>
    <comment ref="C2" authorId="0" shapeId="0" xr:uid="{00000000-0006-0000-0500-000001000000}">
      <text>
        <r>
          <rPr>
            <b/>
            <sz val="8"/>
            <color indexed="81"/>
            <rFont val="Tahoma"/>
            <family val="2"/>
          </rPr>
          <t>Her skrives kalkylen ut slik den ser ut på skjermen, dvs. med eller uten MVA, med eller uten tomme konti.</t>
        </r>
        <r>
          <rPr>
            <sz val="8"/>
            <color indexed="81"/>
            <rFont val="Tahoma"/>
            <family val="2"/>
          </rPr>
          <t xml:space="preserve">
</t>
        </r>
      </text>
    </comment>
    <comment ref="A5" authorId="0" shapeId="0" xr:uid="{00000000-0006-0000-0500-000002000000}">
      <text>
        <r>
          <rPr>
            <b/>
            <sz val="8"/>
            <color indexed="81"/>
            <rFont val="Tahoma"/>
            <family val="2"/>
          </rPr>
          <t>Odd Ween:</t>
        </r>
        <r>
          <rPr>
            <sz val="8"/>
            <color indexed="81"/>
            <rFont val="Tahoma"/>
            <family val="2"/>
          </rPr>
          <t xml:space="preserve">
Her kan du velge.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 Ween</author>
  </authors>
  <commentList>
    <comment ref="C2" authorId="0" shapeId="0" xr:uid="{00000000-0006-0000-0800-000001000000}">
      <text>
        <r>
          <rPr>
            <b/>
            <sz val="8"/>
            <color indexed="81"/>
            <rFont val="Tahoma"/>
            <family val="2"/>
          </rPr>
          <t>Her skrives kalkylen ut slik den ser ut på skjermen, dvs. med eller uten MVA, med eller uten tomme konti.</t>
        </r>
        <r>
          <rPr>
            <sz val="8"/>
            <color indexed="81"/>
            <rFont val="Tahoma"/>
            <family val="2"/>
          </rPr>
          <t xml:space="preserve">
</t>
        </r>
      </text>
    </comment>
  </commentList>
</comments>
</file>

<file path=xl/sharedStrings.xml><?xml version="1.0" encoding="utf-8"?>
<sst xmlns="http://schemas.openxmlformats.org/spreadsheetml/2006/main" count="3854" uniqueCount="840">
  <si>
    <t>11-1130</t>
  </si>
  <si>
    <t>11-1131</t>
  </si>
  <si>
    <t>31-9074</t>
  </si>
  <si>
    <t>38-6810</t>
  </si>
  <si>
    <t>PRODUCTION ASSISTANTS</t>
  </si>
  <si>
    <t>- OVERTIME PROD. ASSISTANTS</t>
  </si>
  <si>
    <t>FOOD AT LOCATION RECORDING</t>
  </si>
  <si>
    <t>CAMERA EQUIPMENT</t>
  </si>
  <si>
    <t>Per Hansen</t>
  </si>
  <si>
    <t>1 1/2 h./day</t>
  </si>
  <si>
    <t>25 pcs. for 20 days</t>
  </si>
  <si>
    <t>8 weeks</t>
  </si>
  <si>
    <t>Amount:</t>
  </si>
  <si>
    <t>x</t>
  </si>
  <si>
    <t>Rate:</t>
  </si>
  <si>
    <t>Total:</t>
  </si>
  <si>
    <t>%</t>
  </si>
  <si>
    <t>Soc. Expenses</t>
  </si>
  <si>
    <t>Deductible VAT:</t>
  </si>
  <si>
    <t>% RATES OVERTIME</t>
  </si>
  <si>
    <r>
      <t xml:space="preserve">The following % rates </t>
    </r>
    <r>
      <rPr>
        <b/>
        <sz val="10"/>
        <rFont val="Helv"/>
      </rPr>
      <t>can</t>
    </r>
    <r>
      <rPr>
        <sz val="10"/>
        <rFont val="Helv"/>
      </rPr>
      <t xml:space="preserve"> be used for calculating overtime.</t>
    </r>
  </si>
  <si>
    <t>By entering the percentage rate, which is e.g. " 30”, in the column for Quantity:,</t>
  </si>
  <si>
    <t>the overtime is automatically calculated based on the standard remuneration from the line above:</t>
  </si>
  <si>
    <t>Hours of overtime per day:</t>
  </si>
  <si>
    <t xml:space="preserve">Be aware that the percentage of overtime is calculated based on the complete remuneration, so for functions </t>
  </si>
  <si>
    <t>requiring a lot of preparatory work where the same use of overtime is not expected for the whole period, the percentage rate should be reduced accordingly.</t>
  </si>
  <si>
    <t xml:space="preserve">E.g.: For a props manager with 30 days preparatory work and 30 days recording, where it is estimated an average of 2 hours </t>
  </si>
  <si>
    <t>overtime during recording, the following formula is used: 40% / 2 = 20%.</t>
  </si>
  <si>
    <t xml:space="preserve">For productions with significant night recording or weekend work, as e.g. a 6 day recording week, </t>
  </si>
  <si>
    <t>the % rate must be adjusted according to the extra costs this will entail.</t>
  </si>
  <si>
    <t>Corresponding % of daily remuneration</t>
  </si>
  <si>
    <t>Estimation;</t>
  </si>
  <si>
    <t>1h. 50%</t>
  </si>
  <si>
    <t>1 1/2h. 50%</t>
  </si>
  <si>
    <t>2h. 50%</t>
  </si>
  <si>
    <t>2 1/2h. 50%</t>
  </si>
  <si>
    <t>3h. 50%</t>
  </si>
  <si>
    <t>3h. 50% + 1/2 h. 100%</t>
  </si>
  <si>
    <t>3h. 50% + 1 h. 100%</t>
  </si>
  <si>
    <t>3h. 50% + 1 1/2 h. 100%</t>
  </si>
  <si>
    <t>3h. 50% + 2 h. 100%</t>
  </si>
  <si>
    <t>Quantity:</t>
  </si>
  <si>
    <t>PROJECT CALCULATIONS</t>
  </si>
  <si>
    <t>Project:</t>
  </si>
  <si>
    <t>Date:</t>
  </si>
  <si>
    <t>BUDGET ASSUMPTIONS:</t>
  </si>
  <si>
    <t>Project name:</t>
  </si>
  <si>
    <t>Production company:</t>
  </si>
  <si>
    <t>Calculations dated:</t>
  </si>
  <si>
    <t>Calculated by:</t>
  </si>
  <si>
    <t>Display format</t>
  </si>
  <si>
    <t>Recording format film</t>
  </si>
  <si>
    <t>Recording format digital/video</t>
  </si>
  <si>
    <t>Rec. days studio</t>
  </si>
  <si>
    <t>Rec. days loc. without travel</t>
  </si>
  <si>
    <t>Rec. days loc. with travel</t>
  </si>
  <si>
    <t>Total recording days</t>
  </si>
  <si>
    <t>Travel days</t>
  </si>
  <si>
    <t>Total recording period</t>
  </si>
  <si>
    <t>Estimated use of raw film</t>
  </si>
  <si>
    <t>Estimated display length</t>
  </si>
  <si>
    <t>Editing time</t>
  </si>
  <si>
    <t>Audio post-editing</t>
  </si>
  <si>
    <t>Audio mix</t>
  </si>
  <si>
    <t>Planned recording start</t>
  </si>
  <si>
    <t>Planned recording end</t>
  </si>
  <si>
    <t>Start editing</t>
  </si>
  <si>
    <t>End editing</t>
  </si>
  <si>
    <t>Start audio post-editing</t>
  </si>
  <si>
    <t>End audio mix</t>
  </si>
  <si>
    <t>Final version</t>
  </si>
  <si>
    <t>Expected premiere</t>
  </si>
  <si>
    <t>Standard VAT rate</t>
  </si>
  <si>
    <t>Low VAT rate, passenger transport</t>
  </si>
  <si>
    <t xml:space="preserve">Soc. expenses calculated with </t>
  </si>
  <si>
    <t>Currency:</t>
  </si>
  <si>
    <t>SEK</t>
  </si>
  <si>
    <t>DKK</t>
  </si>
  <si>
    <t>USD</t>
  </si>
  <si>
    <t>GBP</t>
  </si>
  <si>
    <t>EURO</t>
  </si>
  <si>
    <t>Exchange rate:</t>
  </si>
  <si>
    <t>:</t>
  </si>
  <si>
    <t>DCP</t>
  </si>
  <si>
    <t>mm</t>
  </si>
  <si>
    <t>days</t>
  </si>
  <si>
    <t>days /</t>
  </si>
  <si>
    <t>meter</t>
  </si>
  <si>
    <t>minutes</t>
  </si>
  <si>
    <t>weeks</t>
  </si>
  <si>
    <t>weeks (by</t>
  </si>
  <si>
    <t>days week)</t>
  </si>
  <si>
    <t>CALCULATION SUMMARY</t>
  </si>
  <si>
    <t>10</t>
  </si>
  <si>
    <t>11</t>
  </si>
  <si>
    <t>21</t>
  </si>
  <si>
    <t>31</t>
  </si>
  <si>
    <t>32</t>
  </si>
  <si>
    <t>33</t>
  </si>
  <si>
    <t>34</t>
  </si>
  <si>
    <t>35</t>
  </si>
  <si>
    <t>36</t>
  </si>
  <si>
    <t>37</t>
  </si>
  <si>
    <t>38</t>
  </si>
  <si>
    <t>39</t>
  </si>
  <si>
    <t>40</t>
  </si>
  <si>
    <t>41</t>
  </si>
  <si>
    <t>42</t>
  </si>
  <si>
    <t>44</t>
  </si>
  <si>
    <t>51</t>
  </si>
  <si>
    <t>52</t>
  </si>
  <si>
    <t>53</t>
  </si>
  <si>
    <t>54</t>
  </si>
  <si>
    <t>55</t>
  </si>
  <si>
    <t>56</t>
  </si>
  <si>
    <t>61</t>
  </si>
  <si>
    <t>62</t>
  </si>
  <si>
    <t>Manuscript development</t>
  </si>
  <si>
    <t>Project development</t>
  </si>
  <si>
    <t>TOTAL DEVELOPMENT COSTS</t>
  </si>
  <si>
    <t>Preparatory work</t>
  </si>
  <si>
    <t>Production</t>
  </si>
  <si>
    <t>Directing</t>
  </si>
  <si>
    <t>Decorations</t>
  </si>
  <si>
    <t>Props</t>
  </si>
  <si>
    <t>Special effects</t>
  </si>
  <si>
    <t>Costume</t>
  </si>
  <si>
    <t>Makeup</t>
  </si>
  <si>
    <t>Photo</t>
  </si>
  <si>
    <t>Lighting</t>
  </si>
  <si>
    <t>Grip</t>
  </si>
  <si>
    <t>Recording audio</t>
  </si>
  <si>
    <t>Actors/Actresses</t>
  </si>
  <si>
    <t>Travel/transport</t>
  </si>
  <si>
    <t>TOTAL RECORDING COSTS</t>
  </si>
  <si>
    <t>Post-production work</t>
  </si>
  <si>
    <t>Editing</t>
  </si>
  <si>
    <t>Music</t>
  </si>
  <si>
    <t>Digital effects</t>
  </si>
  <si>
    <t>Picture post-editing / laboratory</t>
  </si>
  <si>
    <t>TOTAL POST-PRODUCTION COSTS</t>
  </si>
  <si>
    <t>Administration</t>
  </si>
  <si>
    <t>NET PRODUCTION COSTS</t>
  </si>
  <si>
    <t>Unforeseen costs</t>
  </si>
  <si>
    <t>TOTAL PRODUCTION COSTS</t>
  </si>
  <si>
    <t>'---------&gt;</t>
  </si>
  <si>
    <t xml:space="preserve">  5.1</t>
  </si>
  <si>
    <t xml:space="preserve">  </t>
  </si>
  <si>
    <t>10 MANUSCRIPT DEVELOPMENT</t>
  </si>
  <si>
    <t>.</t>
  </si>
  <si>
    <t>11 PROJECT DEVELOPMENT</t>
  </si>
  <si>
    <t>21 PREPARATORY WORK</t>
  </si>
  <si>
    <t>31 PRODUCTION</t>
  </si>
  <si>
    <t>32 DIRECTING</t>
  </si>
  <si>
    <t>33 DECORATIONS</t>
  </si>
  <si>
    <t>34 PROPS</t>
  </si>
  <si>
    <t>35 SPECIAL EFFECTS</t>
  </si>
  <si>
    <t>36 COSTUME</t>
  </si>
  <si>
    <t>37 MAKEUP</t>
  </si>
  <si>
    <t>38 PHOTO</t>
  </si>
  <si>
    <t>39 LIGHTING</t>
  </si>
  <si>
    <t>40 GRIP</t>
  </si>
  <si>
    <t>41 RECORDING AUDIO</t>
  </si>
  <si>
    <t>42 ACTORS/ACTRESSES</t>
  </si>
  <si>
    <t>44 TRAVEL/TRANSPORT</t>
  </si>
  <si>
    <t>51 POST-PRODUCTION WORK</t>
  </si>
  <si>
    <t>52 EDITING</t>
  </si>
  <si>
    <t>53 AUDIO POST-EDITING</t>
  </si>
  <si>
    <t>54 MUSIC</t>
  </si>
  <si>
    <t>55 DIGITAL EFFECTS</t>
  </si>
  <si>
    <t>56 PICTURE POST-EDITING / LABORATORY</t>
  </si>
  <si>
    <t>61 ADMINISTRATION</t>
  </si>
  <si>
    <t>62 UNFORESEEN COSTS</t>
  </si>
  <si>
    <t xml:space="preserve">   CALCULATION</t>
  </si>
  <si>
    <t>FILM RIGHTS (INCL. OPTIONS)</t>
  </si>
  <si>
    <t>SYNOPSIS</t>
  </si>
  <si>
    <t>TREATMENT</t>
  </si>
  <si>
    <t>MANUSCRIPT</t>
  </si>
  <si>
    <t>DIALOGUE</t>
  </si>
  <si>
    <t>PRINTING</t>
  </si>
  <si>
    <t>PRODUCER</t>
  </si>
  <si>
    <t>DRAMATURG</t>
  </si>
  <si>
    <t>CONSULTANTS</t>
  </si>
  <si>
    <t>TRANSLATION</t>
  </si>
  <si>
    <t>OTHER PERSONNEL</t>
  </si>
  <si>
    <t>- OVERTIME OTHER PERSONNEL</t>
  </si>
  <si>
    <t>SOCIAL EXPENSES</t>
  </si>
  <si>
    <t>OFFICE RENT</t>
  </si>
  <si>
    <t>TEST CINEMA / VIDEO PROJECTION</t>
  </si>
  <si>
    <t>OFFICE SUPPLIES</t>
  </si>
  <si>
    <t>DIVERSIFICATION</t>
  </si>
  <si>
    <t>BACKGROUND MATERIAL</t>
  </si>
  <si>
    <t>RENTING FILMS/VIDEOS</t>
  </si>
  <si>
    <t>OTHER COSTS</t>
  </si>
  <si>
    <t>TRAVEL EXPENSES</t>
  </si>
  <si>
    <t>HOTEL</t>
  </si>
  <si>
    <t>DAILY ALLOWANCES/DIETS</t>
  </si>
  <si>
    <t>MEETING COSTS</t>
  </si>
  <si>
    <t>TAXI/DELIVERY CAR</t>
  </si>
  <si>
    <t>EXTRA TEXTS (SONG ETC.)</t>
  </si>
  <si>
    <t>SHOOTING SCRIPT</t>
  </si>
  <si>
    <t>STORYBOARD</t>
  </si>
  <si>
    <t>PROJECT MANAGER/LINE PRODUCER</t>
  </si>
  <si>
    <t>PRODUCTION MANAGER</t>
  </si>
  <si>
    <t>PRODUCTION COORDINATOR</t>
  </si>
  <si>
    <t>- OVERTIME PROD. COORDINATOR</t>
  </si>
  <si>
    <t>PRODUCTION SECRETARY</t>
  </si>
  <si>
    <t>- OVERTIME PROD. SECRETARY</t>
  </si>
  <si>
    <t>LOCATION SCOUT</t>
  </si>
  <si>
    <t>- OVERTIME LOCATION SCOUT</t>
  </si>
  <si>
    <t>DIRECTOR</t>
  </si>
  <si>
    <t>DIRECTING ASSISTANT</t>
  </si>
  <si>
    <t>- OVERTIME DIRECTING ASSISTANT</t>
  </si>
  <si>
    <t>PRODUCTION DESIGNER</t>
  </si>
  <si>
    <t>- OVERTIME PRODUCTION DESIGNER</t>
  </si>
  <si>
    <t>COSTUME DESIGNER</t>
  </si>
  <si>
    <t>- OVERTIME COSTUME DESIGNER</t>
  </si>
  <si>
    <t>MANAGING PHOTOGRAPHER</t>
  </si>
  <si>
    <t>- OVERTIME MANAGING PHOTOGRAPHER</t>
  </si>
  <si>
    <t>SOUND DESIGNER</t>
  </si>
  <si>
    <t>- OVERTIME SOUND DESIGNER</t>
  </si>
  <si>
    <t>INTERPRETER</t>
  </si>
  <si>
    <t>- OVERTIME INTERPRETER</t>
  </si>
  <si>
    <t>RATE ADJUSTMENTS</t>
  </si>
  <si>
    <t>BREAK DOWN / PRODUCTION PLAN</t>
  </si>
  <si>
    <t>CALCULATION</t>
  </si>
  <si>
    <t>ADMINISTRATION REMUNERATION</t>
  </si>
  <si>
    <t>FINANCIAL STATEMENTS</t>
  </si>
  <si>
    <t>AUDIT</t>
  </si>
  <si>
    <t>LEGAL ASSISTANCE</t>
  </si>
  <si>
    <t>SOFTWARE</t>
  </si>
  <si>
    <t>PHONE/POSTAGE</t>
  </si>
  <si>
    <t>WORK STILLS</t>
  </si>
  <si>
    <t>VIDEO EQUIPMENT</t>
  </si>
  <si>
    <t>VIDEO TAPE</t>
  </si>
  <si>
    <t>FOOD AT OVERTIME</t>
  </si>
  <si>
    <t>RENTED CARS</t>
  </si>
  <si>
    <t>DAMAGED RENTED CARS</t>
  </si>
  <si>
    <t>GASOLINE/OIL ETC.</t>
  </si>
  <si>
    <t>PARKING/TOLL/FERRY</t>
  </si>
  <si>
    <t>CAR ALLOWANCE</t>
  </si>
  <si>
    <t>HIRED TRANSPORT</t>
  </si>
  <si>
    <t>HIRE HELICOPTER/AIRPLANE</t>
  </si>
  <si>
    <t>HIRE BOAT/SNOW SCOOTER ETC.</t>
  </si>
  <si>
    <t>LOCATION RESEARCH</t>
  </si>
  <si>
    <t>- OVERTIME LOCATION RESEARCH</t>
  </si>
  <si>
    <t>CASTING</t>
  </si>
  <si>
    <t>- OVERTIME CASTING</t>
  </si>
  <si>
    <t>PREMISES TEST CINEMA/TRIALS</t>
  </si>
  <si>
    <t>COMPUTER EQUIPMENT</t>
  </si>
  <si>
    <t>ADVERTISING</t>
  </si>
  <si>
    <t>B-PRODUCTION MANAGER</t>
  </si>
  <si>
    <t>OVERTIME B-PROD. MANAGER</t>
  </si>
  <si>
    <t>LOCATION MANAGER</t>
  </si>
  <si>
    <t>- OVERTIME LOCATION MANAGER</t>
  </si>
  <si>
    <t>RECORDING MANAGER</t>
  </si>
  <si>
    <t>- OVERTIME RECORDING MANAGER</t>
  </si>
  <si>
    <t>RECORDING ASSISTANTS</t>
  </si>
  <si>
    <t>- OVERTIME REC. ASSISTANTS</t>
  </si>
  <si>
    <t>PRODUCTION ACCOUNTANT</t>
  </si>
  <si>
    <t>- OVERTIME PROD. ACCOUNTANT</t>
  </si>
  <si>
    <t>CATERING PERSONNEL</t>
  </si>
  <si>
    <t>- OVERTIME CATERING PERSONNEL</t>
  </si>
  <si>
    <t>OTHER PRODUCTION PERSONNEL</t>
  </si>
  <si>
    <t>- OVERTIME OTHER PROD. PERSONNEL</t>
  </si>
  <si>
    <t>PRESS OFFICER</t>
  </si>
  <si>
    <t>- OVERTIME PRESS OFFICER</t>
  </si>
  <si>
    <t>TEACHER/CHILDCARE</t>
  </si>
  <si>
    <t>- OVERTIME TEACHER/CHILDCARE</t>
  </si>
  <si>
    <t>POLICE ASSISTANCE</t>
  </si>
  <si>
    <t>GUARD STAFF</t>
  </si>
  <si>
    <t>- OVERTIME GUARD STAFF</t>
  </si>
  <si>
    <t>LOCAL ASSISTANCE</t>
  </si>
  <si>
    <t>- OVERTIME LOCAL ASSISTANCE</t>
  </si>
  <si>
    <t>VISITING STAFF</t>
  </si>
  <si>
    <t>- OVERTIME VISITING STAFF</t>
  </si>
  <si>
    <t>EMPLOYEE REPRESENTATIVE</t>
  </si>
  <si>
    <t>HEALTH AND SAFETY REPRESENTATIVE</t>
  </si>
  <si>
    <t>RENTING WARDROBES</t>
  </si>
  <si>
    <t>LOCATION RENT</t>
  </si>
  <si>
    <t>LOUNGE AT LOCATION</t>
  </si>
  <si>
    <t>TOILETS</t>
  </si>
  <si>
    <t>LOC. BUS/CAMPING VAN/HOUSE VAN</t>
  </si>
  <si>
    <t>PROJECTION EQUIPMENT/LOCAL CINEMA</t>
  </si>
  <si>
    <t>LOCATION EQUIPMENT</t>
  </si>
  <si>
    <t>SIGNAGE/PARKING RESERVATION</t>
  </si>
  <si>
    <t>MEDICAL TREATMENT</t>
  </si>
  <si>
    <t>SPECIAL EQUIPMENT STAFF</t>
  </si>
  <si>
    <t>CLEAN/DRY-CLEAN PRIVATE CLOTHES</t>
  </si>
  <si>
    <t>STORAGE RENT</t>
  </si>
  <si>
    <t>TEST CINEMA/VIDEO EQUIPMENT</t>
  </si>
  <si>
    <t>OTHER PREMISES</t>
  </si>
  <si>
    <t>PURCHASE OFFICE EQUIPMENT</t>
  </si>
  <si>
    <t>RENT OFFICE EQUIPMENT</t>
  </si>
  <si>
    <t>CONSUMABLES</t>
  </si>
  <si>
    <t>MOBILE PHONE</t>
  </si>
  <si>
    <t>WALKIE TALKIES</t>
  </si>
  <si>
    <t>NETWORK/BROADBAND</t>
  </si>
  <si>
    <t>STORAGE-/TRANSPORT MATERIAL</t>
  </si>
  <si>
    <t>RENOVATION/CONTAINER HIRE</t>
  </si>
  <si>
    <t>CLEANING</t>
  </si>
  <si>
    <t>SNOW PLOWING</t>
  </si>
  <si>
    <t>HIRE PERSONAL EQUIPMENT</t>
  </si>
  <si>
    <t>CATERING EQUIPMENT</t>
  </si>
  <si>
    <t>B-DIRECTOR</t>
  </si>
  <si>
    <t>- OVERTIME B-DIRECTOR</t>
  </si>
  <si>
    <t>CHOREOGRAPH</t>
  </si>
  <si>
    <t>SCRIPT</t>
  </si>
  <si>
    <t>- OVERTIME SCRIPT</t>
  </si>
  <si>
    <t>STUNT MANAGER</t>
  </si>
  <si>
    <t>- OVERTIME STUNT MANAGER</t>
  </si>
  <si>
    <t>EXTRA MANAGER</t>
  </si>
  <si>
    <t>- OVERTIME EXTRA MANAGER</t>
  </si>
  <si>
    <t>OTHER DIRECTING STAFF</t>
  </si>
  <si>
    <t>- OVERTIME OTHER DIRECTING STAFF</t>
  </si>
  <si>
    <t>SCENOGRAPHER</t>
  </si>
  <si>
    <t>- OVERTIME SCENOGRAPHER</t>
  </si>
  <si>
    <t>TECHNICAL DRAWER</t>
  </si>
  <si>
    <t>- OVERTIME TECHNICAL DRAWER</t>
  </si>
  <si>
    <t>CONSTRUCTION MANAGER</t>
  </si>
  <si>
    <t>- OVERTIME CONSTRUCTION MANAGER</t>
  </si>
  <si>
    <t>CARPENTER MANAGER</t>
  </si>
  <si>
    <t>- OVERTIME CARPENTER MANAGER</t>
  </si>
  <si>
    <t>CARPENTERS</t>
  </si>
  <si>
    <t>- OVERTIME CARPENTERS</t>
  </si>
  <si>
    <t>DECORATION OFFICERS</t>
  </si>
  <si>
    <t>- OVERTIME DECORATION OFFICERS</t>
  </si>
  <si>
    <t>DECORATION ASSISTANTS</t>
  </si>
  <si>
    <t>- OVERTIME DECORATION ASS.</t>
  </si>
  <si>
    <t>MODEL CONSTRUCTION OFFICER</t>
  </si>
  <si>
    <t>- OVERTIME MODEL CONSTRUCTION OFFICER</t>
  </si>
  <si>
    <t>SIGN PAINTER</t>
  </si>
  <si>
    <t>- OVERTIME SIGN PAINTER</t>
  </si>
  <si>
    <t>GARDENER</t>
  </si>
  <si>
    <t>- OVERTIME GARDENER</t>
  </si>
  <si>
    <t>OTHER DECORATION PERSONNEL</t>
  </si>
  <si>
    <t>- OVERTIME OTHER DECORATION PERSONNEL</t>
  </si>
  <si>
    <t>DECORATIONS, TENDER</t>
  </si>
  <si>
    <t>DECORATION 1</t>
  </si>
  <si>
    <t>DECORATION 2</t>
  </si>
  <si>
    <t>DECORATION 3</t>
  </si>
  <si>
    <t>DECORATION 4</t>
  </si>
  <si>
    <t>DECORATION 5</t>
  </si>
  <si>
    <t>DECORATION 6</t>
  </si>
  <si>
    <t>DECORATION 7</t>
  </si>
  <si>
    <t>DECORATION 8</t>
  </si>
  <si>
    <t>DECORATION 9</t>
  </si>
  <si>
    <t>PURCHASE CONSTRUCTION MATERIAL</t>
  </si>
  <si>
    <t>HIRE CONSTRUCTION MATERIAL</t>
  </si>
  <si>
    <t>CREATION OF DECORATION ELEMENTS</t>
  </si>
  <si>
    <t>PLUMBER ETC</t>
  </si>
  <si>
    <t>MOCK-UPS</t>
  </si>
  <si>
    <t>PAINTING/WALLPAPER</t>
  </si>
  <si>
    <t>PHOTOMASKS</t>
  </si>
  <si>
    <t>SIGNS</t>
  </si>
  <si>
    <t>DRAWING MATERIAL/COPYING</t>
  </si>
  <si>
    <t>MODELS</t>
  </si>
  <si>
    <t>STUDIO BUILD AND DESTRUCT DAYS</t>
  </si>
  <si>
    <t xml:space="preserve">STUDIO RENT RECORDING </t>
  </si>
  <si>
    <t>RENT CARPENTER WORKSHOP</t>
  </si>
  <si>
    <t>RENT DECORATION WORKSHOP</t>
  </si>
  <si>
    <t>RENT ASSEMBLY HALL</t>
  </si>
  <si>
    <t>BONO FEE</t>
  </si>
  <si>
    <t>HIRE MACHINES/TRACTOR</t>
  </si>
  <si>
    <t>RENT WORKSHOP</t>
  </si>
  <si>
    <t>PURCHASE TOOLS/EQUIPMENT</t>
  </si>
  <si>
    <t>HIRE TOOLS/EQUIPMENT</t>
  </si>
  <si>
    <t>PROPS MANAGER</t>
  </si>
  <si>
    <t>- OVERTIME PROPS MANAGER</t>
  </si>
  <si>
    <t>PROPS COORDINATOR</t>
  </si>
  <si>
    <t>- OVERTIME PROPS COORDINATOR</t>
  </si>
  <si>
    <t>SET PROPS MANAGER</t>
  </si>
  <si>
    <t>- OVERTIME SET PROPS MANAGER</t>
  </si>
  <si>
    <t>PROPS ASSISTANT</t>
  </si>
  <si>
    <t>- OVERTIME PROPS ASSISTANT</t>
  </si>
  <si>
    <t>SET DRESSER</t>
  </si>
  <si>
    <t>- OVERTIME SET DRESSER</t>
  </si>
  <si>
    <t>WEAPON ASSISTANCE</t>
  </si>
  <si>
    <t>- OVERTIME WEAPON ASSISTANCE</t>
  </si>
  <si>
    <t>PET SITTER</t>
  </si>
  <si>
    <t>- OVERTIME PET SITTER</t>
  </si>
  <si>
    <t>CAR MANAGER</t>
  </si>
  <si>
    <t>- OVERTIME CAR MANAGER</t>
  </si>
  <si>
    <t>OTHER PROPS STAFF</t>
  </si>
  <si>
    <t>- OVERTIME OTHER PROPS STAFF</t>
  </si>
  <si>
    <t>PURCHASE PROPS</t>
  </si>
  <si>
    <t>HIRE PROPS</t>
  </si>
  <si>
    <t>CREATION OF PROPS</t>
  </si>
  <si>
    <t>ANIMALS</t>
  </si>
  <si>
    <t>VEHICLES/BOATS</t>
  </si>
  <si>
    <t>SPECIAL EFFECTS MANAGER</t>
  </si>
  <si>
    <t>- OVERTIME SPECIAL EFFECTS MANAGER</t>
  </si>
  <si>
    <t>SPECIAL EFFECTS ASSISTANTS</t>
  </si>
  <si>
    <t>- OVERTIME SFX ASSISTANT</t>
  </si>
  <si>
    <t>OTHER SFX PERSONNEL</t>
  </si>
  <si>
    <t>- OVERTIME OTHER SFX PERSONNEL</t>
  </si>
  <si>
    <t>PURCHASE EQUIPMENT</t>
  </si>
  <si>
    <t>HIRE SFX EQUIPMENT</t>
  </si>
  <si>
    <t>SMOKE MACHINES</t>
  </si>
  <si>
    <t>RAIN TOWER/HOSES</t>
  </si>
  <si>
    <t>SFX MATERIAL</t>
  </si>
  <si>
    <t>SMOKE OIL</t>
  </si>
  <si>
    <t>PYROTECHNICAL CONSUMABLES</t>
  </si>
  <si>
    <t>ARTIFICIAL GLASS</t>
  </si>
  <si>
    <t>CREATION OF EQUIPMENT</t>
  </si>
  <si>
    <t>FIRE DEPARTMENT/HIRED ASSISTANCE</t>
  </si>
  <si>
    <t>COSTUME MANAGER</t>
  </si>
  <si>
    <t>- OVERTIME COSTUME MANAGER</t>
  </si>
  <si>
    <t>SET COSTUMER</t>
  </si>
  <si>
    <t>- OVERTIME SET COSTUMER</t>
  </si>
  <si>
    <t>COSTUME ASSISTANT</t>
  </si>
  <si>
    <t>- OVERTIME COSTUME ASSISTANT</t>
  </si>
  <si>
    <t>TAILOR</t>
  </si>
  <si>
    <t>- OVERTIME TAILOR</t>
  </si>
  <si>
    <t>OTHER COSTUME PERSONNEL</t>
  </si>
  <si>
    <t>- OVERTIME OTHER COSTUME PERSONNEL</t>
  </si>
  <si>
    <t>PURCHASE COSTUMES</t>
  </si>
  <si>
    <t>HIRE COSTUMES</t>
  </si>
  <si>
    <t>COSTUME MATERIALS</t>
  </si>
  <si>
    <t>RENTED TEXTILES</t>
  </si>
  <si>
    <t>CLEAN/DRY-CLEAN/COLOR</t>
  </si>
  <si>
    <t>RENT SEWING WORKSHOP</t>
  </si>
  <si>
    <t>MAKEUP DESIGN</t>
  </si>
  <si>
    <t>- OVERTIME MAKEUP DESIGN</t>
  </si>
  <si>
    <t>MASK-/MAKEUP ARTIST</t>
  </si>
  <si>
    <t>- OVERTIME MASK-/MAKEUP ARTIST</t>
  </si>
  <si>
    <t>MAKEUP ASSISTANT</t>
  </si>
  <si>
    <t>- OVERTIME MAKEUP ASSISTANT</t>
  </si>
  <si>
    <t>HAIRDRESSER</t>
  </si>
  <si>
    <t>- OVERTIME HAIRDRESSER</t>
  </si>
  <si>
    <t>WIG MAKER</t>
  </si>
  <si>
    <t>- OVERTIME WIG MAKER</t>
  </si>
  <si>
    <t>SPECIAL MU DESIGNER</t>
  </si>
  <si>
    <t>- OVERTIME SPECIAL MU DESIGNER</t>
  </si>
  <si>
    <t>OTHER MAKEUP PERSONNEL</t>
  </si>
  <si>
    <t>- OVERTIME OTHER MAKEUP PERSONNEL</t>
  </si>
  <si>
    <t>MAKEUP MATERIAL</t>
  </si>
  <si>
    <t>WIGS ETC.</t>
  </si>
  <si>
    <t>MAKEUP ROOM EQUIPMENT</t>
  </si>
  <si>
    <t>MAKEUP ROOM STUDIO</t>
  </si>
  <si>
    <t>MAKEUP ROOM LOCATION</t>
  </si>
  <si>
    <t>CAMERA OPERATOR</t>
  </si>
  <si>
    <t>- OVERTIME CAMERA OPERATOR</t>
  </si>
  <si>
    <t>B-PHOTOGRAPHER</t>
  </si>
  <si>
    <t>- OVERTIME B-PHOTOGRAPHER</t>
  </si>
  <si>
    <t>CAMERA ASSISTANT</t>
  </si>
  <si>
    <t>- OVERTIME CAMERA ASSISTANT</t>
  </si>
  <si>
    <t>STEADYCAM OPERATOR</t>
  </si>
  <si>
    <t>- OVERTIME STEADYCAM OPERATOR</t>
  </si>
  <si>
    <t>2ND. UNIT PHOTOGRAPHER</t>
  </si>
  <si>
    <t>- OVERTIME 2ND. UNIT PHOTOGRAPHER</t>
  </si>
  <si>
    <t>2ND. UNIT B-PHOTOGRAPHER</t>
  </si>
  <si>
    <t>- OVERTIME 2ND. UNIT B-PHOTOGRAPHER</t>
  </si>
  <si>
    <t>DIT</t>
  </si>
  <si>
    <t>- OVERTIME DIT</t>
  </si>
  <si>
    <t>OTHER CAMERA PERSONNEL</t>
  </si>
  <si>
    <t>- OVERTIME OTHER CAMERA PERSONNEL</t>
  </si>
  <si>
    <t>STILLS PHOTOGRAPHER</t>
  </si>
  <si>
    <t>- OVERTIME STILLS PHOTOGRAPHER</t>
  </si>
  <si>
    <t>OPTICS</t>
  </si>
  <si>
    <t>OTHER ADDITIONAL EQUIPMENT</t>
  </si>
  <si>
    <t>VIDEO ASSIST</t>
  </si>
  <si>
    <t>CAMERA EQUIPMENT 2ND. UNIT</t>
  </si>
  <si>
    <t>SPECIAL EQUIPMENT</t>
  </si>
  <si>
    <t>STEADYCAM</t>
  </si>
  <si>
    <t>MOTION CONTROL</t>
  </si>
  <si>
    <t>MOBILE LAB</t>
  </si>
  <si>
    <t>RAW FOOTAGE</t>
  </si>
  <si>
    <t>HARD DRIVES</t>
  </si>
  <si>
    <t>HIRE STILLS EQUIPMENT</t>
  </si>
  <si>
    <t>LIGHT MANAGER</t>
  </si>
  <si>
    <t>- OVERTIME LIGHT MANAGER</t>
  </si>
  <si>
    <t>ELECTRICIAN</t>
  </si>
  <si>
    <t>- OVERTIME ELECTRICIAN</t>
  </si>
  <si>
    <t>SOUND ASSISTANT</t>
  </si>
  <si>
    <t>- OVERTIME SOUND ASSISTANT</t>
  </si>
  <si>
    <t>GENERATOR OPERATOR</t>
  </si>
  <si>
    <t>- OVERTIME GENERATOR OPERATOR</t>
  </si>
  <si>
    <t>OTHER LIGHTING PERSONNEL</t>
  </si>
  <si>
    <t>- OVERTIME OTHER LIGHTING PERSONNEL</t>
  </si>
  <si>
    <t>SOUND EQUIPMENT</t>
  </si>
  <si>
    <t>ELECTRICITY STUDIO</t>
  </si>
  <si>
    <t>ELECTRICITY/CONNECTIONS LOC</t>
  </si>
  <si>
    <t>EL-MOBILE</t>
  </si>
  <si>
    <t>GENERATOR</t>
  </si>
  <si>
    <t>FUEL FOR GENERATOR</t>
  </si>
  <si>
    <t>CONSUMPTION LAMPS FILTER ETC.</t>
  </si>
  <si>
    <t>LIGHTING ADJUSTER/LIFT</t>
  </si>
  <si>
    <t>GRIP</t>
  </si>
  <si>
    <t>- OVERTIME GRIP</t>
  </si>
  <si>
    <t>GRIP ASSISTANT</t>
  </si>
  <si>
    <t>- OVERTIME GRIP ASSISTANT</t>
  </si>
  <si>
    <t>OTHER GRIP PERSONNEL</t>
  </si>
  <si>
    <t>- OVERTIME OTHER GRIP PERSONNEL</t>
  </si>
  <si>
    <t>CAMERA DOLLY/RAILS</t>
  </si>
  <si>
    <t>CAMERA CAR</t>
  </si>
  <si>
    <t>LOW LOADER</t>
  </si>
  <si>
    <t>CRANE</t>
  </si>
  <si>
    <t>TOWER/ZIP UPS</t>
  </si>
  <si>
    <t>OTHER GRIP EQUIPMENT</t>
  </si>
  <si>
    <t>SOUND MANAGER RECORDING</t>
  </si>
  <si>
    <t>- OVERTIME SOUND MANAGER RECORDING</t>
  </si>
  <si>
    <t>B-SOUND</t>
  </si>
  <si>
    <t>- OVERTIME B-SOUND</t>
  </si>
  <si>
    <t>OTHER SOUND PERSONNEL</t>
  </si>
  <si>
    <t>- OVERTIME OTHER SOUND PERSONNEL</t>
  </si>
  <si>
    <t>RECORDING EQUIPMENT</t>
  </si>
  <si>
    <t>MICROPHONE/CABLES</t>
  </si>
  <si>
    <t>RADIO MICROPHONES</t>
  </si>
  <si>
    <t>MIXER, PLAY-BACK EQUIPMENT ETC</t>
  </si>
  <si>
    <t>OVERPLAYING</t>
  </si>
  <si>
    <t>EDITING ROOM SYNCING</t>
  </si>
  <si>
    <t>FOOT NUMBERING</t>
  </si>
  <si>
    <t>ROLE 1</t>
  </si>
  <si>
    <t>ROLE 2</t>
  </si>
  <si>
    <t>ROLE 3</t>
  </si>
  <si>
    <t>ROLE 4</t>
  </si>
  <si>
    <t>ROLE 5</t>
  </si>
  <si>
    <t>ROLE 6</t>
  </si>
  <si>
    <t>ROLE 7</t>
  </si>
  <si>
    <t>ROLE 8</t>
  </si>
  <si>
    <t>ROLE 9</t>
  </si>
  <si>
    <t>ROLE 10</t>
  </si>
  <si>
    <t>ROLE 11</t>
  </si>
  <si>
    <t>ROLE 12</t>
  </si>
  <si>
    <t>ROLE 13</t>
  </si>
  <si>
    <t>ROLE 14</t>
  </si>
  <si>
    <t>ROLE 15</t>
  </si>
  <si>
    <t>ROLE 16</t>
  </si>
  <si>
    <t>ROLE 17</t>
  </si>
  <si>
    <t>ROLE 18</t>
  </si>
  <si>
    <t>ROLE 19</t>
  </si>
  <si>
    <t>ROLE 20</t>
  </si>
  <si>
    <t>ROLE 21</t>
  </si>
  <si>
    <t>ROLE 22</t>
  </si>
  <si>
    <t>ROLE 23</t>
  </si>
  <si>
    <t>ROLE 24</t>
  </si>
  <si>
    <t>ROLE 25</t>
  </si>
  <si>
    <t>ROLE 26</t>
  </si>
  <si>
    <t>ROLE 27</t>
  </si>
  <si>
    <t>ROLE 28</t>
  </si>
  <si>
    <t>ROLE 29</t>
  </si>
  <si>
    <t>ROLE 30</t>
  </si>
  <si>
    <t>ROLE 31</t>
  </si>
  <si>
    <t>ROLE 32</t>
  </si>
  <si>
    <t>ROLE 33</t>
  </si>
  <si>
    <t>ROLE 34</t>
  </si>
  <si>
    <t>ROLE 35</t>
  </si>
  <si>
    <t>ROLE 36</t>
  </si>
  <si>
    <t>ROLE 37</t>
  </si>
  <si>
    <t>ROLE 38</t>
  </si>
  <si>
    <t>ROLE 39</t>
  </si>
  <si>
    <t>VARIOUS SMALLER ROLES</t>
  </si>
  <si>
    <t>READINGS</t>
  </si>
  <si>
    <t>OVERTIME</t>
  </si>
  <si>
    <t>TRAVEL/WAITING DAYS</t>
  </si>
  <si>
    <t>DANCERS</t>
  </si>
  <si>
    <t>STAND-INS/DOUBLES</t>
  </si>
  <si>
    <t>STUNTS</t>
  </si>
  <si>
    <t>EXTRAS</t>
  </si>
  <si>
    <t>CROWDS OF PEOPLE</t>
  </si>
  <si>
    <t>ACTORS/ACTRESSES, SYNC</t>
  </si>
  <si>
    <t>ACTORS/ACTRESSES, DUBBING</t>
  </si>
  <si>
    <t>ACTORS/ACTRESSES, SPEAKER</t>
  </si>
  <si>
    <t>EXTRAS, SYNC/EFFECT</t>
  </si>
  <si>
    <t>PURCHASE RERUN TV-DRAMA</t>
  </si>
  <si>
    <t>SPECIAL TRAINING</t>
  </si>
  <si>
    <t>TRANSPORT MANAGER</t>
  </si>
  <si>
    <t>- OVERTIME TRANSPORT MANAGER</t>
  </si>
  <si>
    <t>DRIVERS</t>
  </si>
  <si>
    <t>- OVERTIME DRIVERS</t>
  </si>
  <si>
    <t>EXTRAS TRANSPORT</t>
  </si>
  <si>
    <t>SHIPPING/TRANSPORT</t>
  </si>
  <si>
    <t>CARNET</t>
  </si>
  <si>
    <t>POST-PRODUCTION WORK COORDINATOR</t>
  </si>
  <si>
    <t>- OVERTIME POST WORK COORDINATOR</t>
  </si>
  <si>
    <t>STOCK SHOTS</t>
  </si>
  <si>
    <t>DIALOGUE LISTS FOR SYNC</t>
  </si>
  <si>
    <t>TEXTING/TRANSL./FACILITATION</t>
  </si>
  <si>
    <t>DESIGN FOR-/AFTER-TEXTS</t>
  </si>
  <si>
    <t>EDITOR</t>
  </si>
  <si>
    <t>- OVERTIME EDITOR</t>
  </si>
  <si>
    <t>EDITING CONSULTANT</t>
  </si>
  <si>
    <t>- OVERTIME EDITING CONSULTANT</t>
  </si>
  <si>
    <t>EDITING ASSISTANT</t>
  </si>
  <si>
    <t>- OVERTIME EDITING ASSISTANT</t>
  </si>
  <si>
    <t>EDITING TECHNICIAN</t>
  </si>
  <si>
    <t>- OVERTIME EDITING TECHNICIAN</t>
  </si>
  <si>
    <t>LOGGER/UPSYNCER</t>
  </si>
  <si>
    <t>- OVERTIME LOGGER</t>
  </si>
  <si>
    <t>EDITING ROOM</t>
  </si>
  <si>
    <t>DIGITAL OFF-LINE EDITING</t>
  </si>
  <si>
    <t>EQUIPMENT LOGGING/ONBOARDING</t>
  </si>
  <si>
    <t>OTHER EDITING EQUIPMENT</t>
  </si>
  <si>
    <t>SOUND MANAGER, POST-PRODUCTION WORK</t>
  </si>
  <si>
    <t>- OVERTIME SOUND MANAGER, POST-PRODUCTION WORK</t>
  </si>
  <si>
    <t>SOUND MANAGER</t>
  </si>
  <si>
    <t>- OVERTIME SOUND MANAGER</t>
  </si>
  <si>
    <t>AUDIO ADDER DIALOGUE</t>
  </si>
  <si>
    <t>- OVERTIME AUDIO ADDER DIALOGUE</t>
  </si>
  <si>
    <t>AUDIO ADDER EFFECTS</t>
  </si>
  <si>
    <t>- OVERTIME AUDIO ADDER EFFECTS</t>
  </si>
  <si>
    <t>FOLEY ARTIST</t>
  </si>
  <si>
    <t>- OVERTIME FOLEY ARTIST</t>
  </si>
  <si>
    <t>STUDIO TECHNICIAN</t>
  </si>
  <si>
    <t>- OVERTIME STUDIO TECHNICIAN</t>
  </si>
  <si>
    <t>MIXER</t>
  </si>
  <si>
    <t>- OVERTIME MIXER</t>
  </si>
  <si>
    <t>AUDIO POST-EDITING, TENDER</t>
  </si>
  <si>
    <t>OVERPLAYING POST-PRODUCTION WORK</t>
  </si>
  <si>
    <t>MO DISCS</t>
  </si>
  <si>
    <t>DIGITAL TAPE</t>
  </si>
  <si>
    <t>OTHER STORAGE MEDIA</t>
  </si>
  <si>
    <t>RECORDING EQUIPMENT/PROPS EFFECTS</t>
  </si>
  <si>
    <t>PURCHASE EFFECTS</t>
  </si>
  <si>
    <t>STUDIO DIALOGUE SYNC</t>
  </si>
  <si>
    <t>STUDIO EFFECTS SYNC</t>
  </si>
  <si>
    <t>DIGITAL SOUND SUITE</t>
  </si>
  <si>
    <t>STUDIO MIX</t>
  </si>
  <si>
    <t>I-TAPE</t>
  </si>
  <si>
    <t>DOLBY FEE</t>
  </si>
  <si>
    <t>FEE DTS/SONY DSSD</t>
  </si>
  <si>
    <t>COMPOSER</t>
  </si>
  <si>
    <t>MUSIC CONSULTANT</t>
  </si>
  <si>
    <t>ORGANIZER</t>
  </si>
  <si>
    <t>CONDUCTOR</t>
  </si>
  <si>
    <t>MUSICIANS</t>
  </si>
  <si>
    <t>SINGERS</t>
  </si>
  <si>
    <t>SOLOISTS</t>
  </si>
  <si>
    <t>MUSIC, TENDER</t>
  </si>
  <si>
    <t>TRIAL PREMISES</t>
  </si>
  <si>
    <t>MUSIC STUDIO RECORDING</t>
  </si>
  <si>
    <t>MUSIC STUDIO MIX</t>
  </si>
  <si>
    <t>INSTRUMENT HIRE</t>
  </si>
  <si>
    <t>MUSICAL NOTES MATERIAL/COPYING</t>
  </si>
  <si>
    <t>REFERENCE MUSIC</t>
  </si>
  <si>
    <t>ARCHIVE MUSIC/RIGHTS</t>
  </si>
  <si>
    <t>TONO FEE</t>
  </si>
  <si>
    <t>FEE FUND FOR PERFORMERS ARTISTS</t>
  </si>
  <si>
    <t>OTHER MUSIC FEES</t>
  </si>
  <si>
    <t>DFX SUPERVISOR</t>
  </si>
  <si>
    <t>- OVERTIME DFX SUPERVISOR</t>
  </si>
  <si>
    <t>DFX PERSONNEL</t>
  </si>
  <si>
    <t>- OVERTIME DFX PERSONNEL</t>
  </si>
  <si>
    <t>DFX TENDER</t>
  </si>
  <si>
    <t>DFX EQUIPMENT</t>
  </si>
  <si>
    <t>DFX WORK STATION 1</t>
  </si>
  <si>
    <t>DFX WORK STATION 2</t>
  </si>
  <si>
    <t>3-D MODELLING</t>
  </si>
  <si>
    <t>DIGITAL SCANNING</t>
  </si>
  <si>
    <t>FILM RECORDER</t>
  </si>
  <si>
    <t>SERVICE DATA EQUIPMENT</t>
  </si>
  <si>
    <t>SERVICE SOFTWARE</t>
  </si>
  <si>
    <t>LABORATORY, TENDER</t>
  </si>
  <si>
    <t>TESTS</t>
  </si>
  <si>
    <t>FILM DEVELOPMENT</t>
  </si>
  <si>
    <t>LOG OF NEGATIVES</t>
  </si>
  <si>
    <t>SCANNING TO OFFLINE</t>
  </si>
  <si>
    <t>UPLOAD FTP</t>
  </si>
  <si>
    <t>HD SCANNING</t>
  </si>
  <si>
    <t>CONFORM</t>
  </si>
  <si>
    <t>SPLIT CHECK</t>
  </si>
  <si>
    <t>LOAD ONLINE</t>
  </si>
  <si>
    <t>ONLINE DESPOTTING</t>
  </si>
  <si>
    <t>ONLINE RETOUCH</t>
  </si>
  <si>
    <t>ONLINE TEXTS</t>
  </si>
  <si>
    <t>ONLINE DFX</t>
  </si>
  <si>
    <t>OTHER ONLINE COSTS</t>
  </si>
  <si>
    <t>LIGHTING/GRADING</t>
  </si>
  <si>
    <t>LIGHTING/GRADING TV/DVD</t>
  </si>
  <si>
    <t>GRAPHIC WORK TEXTS</t>
  </si>
  <si>
    <t>COPYING TO MIX/TEXTING</t>
  </si>
  <si>
    <t>TEXTING</t>
  </si>
  <si>
    <t>SOUND LAYBACK</t>
  </si>
  <si>
    <t>HDSR MASTER 24bps</t>
  </si>
  <si>
    <t>HDSR MASTER 25bps</t>
  </si>
  <si>
    <t>DIGIBETA TV MASTER</t>
  </si>
  <si>
    <t>DCP MASTER 2 D</t>
  </si>
  <si>
    <t>DCP MASTER 3 D</t>
  </si>
  <si>
    <t>SENDING MASTS TV</t>
  </si>
  <si>
    <t>LTO MASTER BACKUP</t>
  </si>
  <si>
    <t>INSPECTION COPIES</t>
  </si>
  <si>
    <t>CONTROL COPY</t>
  </si>
  <si>
    <t>MASTER POSITIVE</t>
  </si>
  <si>
    <t>INTERNEGATIVE</t>
  </si>
  <si>
    <t>LIGHTING INTERNEGATIVE</t>
  </si>
  <si>
    <t>SOUND NEGATIVE</t>
  </si>
  <si>
    <t>TRAILER/TEASER</t>
  </si>
  <si>
    <t>SERVER HIRE</t>
  </si>
  <si>
    <t>TAPE MACHINES</t>
  </si>
  <si>
    <t>TAPE</t>
  </si>
  <si>
    <t>CINEMA HIRE</t>
  </si>
  <si>
    <t>COORDINATION</t>
  </si>
  <si>
    <t>OTHER LAB. COSTS</t>
  </si>
  <si>
    <t>PERFORMING PRODUCER</t>
  </si>
  <si>
    <t>CO-PRODUCER</t>
  </si>
  <si>
    <t>PRESS OFFICER, RECORDING</t>
  </si>
  <si>
    <t>COLLECTING AGENT</t>
  </si>
  <si>
    <t>MISC. BANK CHARGES</t>
  </si>
  <si>
    <t>AGIO</t>
  </si>
  <si>
    <t>REVENUE FROM INTEREST RATES</t>
  </si>
  <si>
    <t>EXPENSES FROM INTEREST RATES</t>
  </si>
  <si>
    <t>FEE TO ASSOCIATIONS/UNIONS</t>
  </si>
  <si>
    <t>NORWACO</t>
  </si>
  <si>
    <t>MANDATORY WORKERS PENSION</t>
  </si>
  <si>
    <t>NEGATIVE INSURANCE</t>
  </si>
  <si>
    <t>INDEMNITY INSURANCE</t>
  </si>
  <si>
    <t>LIABILITY INSURANCE</t>
  </si>
  <si>
    <t>FIRE INSURANCE</t>
  </si>
  <si>
    <t>OCCUPATIONAL INJURY INSURANCE</t>
  </si>
  <si>
    <t>TRAVEL INSURANCE</t>
  </si>
  <si>
    <t>COSTUME/PROPS INSURANCE</t>
  </si>
  <si>
    <t>COMPLETION GUARANTEE</t>
  </si>
  <si>
    <t>MEDICAL EXAMINATIONS</t>
  </si>
  <si>
    <t>OTHER INSURANCES</t>
  </si>
  <si>
    <t>TEASER</t>
  </si>
  <si>
    <t>LAUNCHING MATERIAL DURING RECORDING</t>
  </si>
  <si>
    <t>TEASER POSTER</t>
  </si>
  <si>
    <t>UNFORESEEN COSTS</t>
  </si>
  <si>
    <t>Text:</t>
  </si>
  <si>
    <t>Specify here!</t>
  </si>
  <si>
    <t>See specification sheet</t>
  </si>
  <si>
    <t>TOTAL</t>
  </si>
  <si>
    <t>&lt;-------'</t>
  </si>
  <si>
    <t>X</t>
  </si>
  <si>
    <t xml:space="preserve"> 44 TRAVELS TRANSPORT SPECIFICATIONS</t>
  </si>
  <si>
    <t>,</t>
  </si>
  <si>
    <t>Travel expenses</t>
  </si>
  <si>
    <t>Hotel stays</t>
  </si>
  <si>
    <t>Daily allowances/diets</t>
  </si>
  <si>
    <t>Rented cars</t>
  </si>
  <si>
    <t>Taxi/delivery car</t>
  </si>
  <si>
    <t>Shipping/transport</t>
  </si>
  <si>
    <t>SUMMARY TOTAL COST ESTIMATE</t>
  </si>
  <si>
    <t xml:space="preserve">   TOTAL COST ESTIMATE</t>
  </si>
  <si>
    <t>LIGHTING ASSISTANT</t>
  </si>
  <si>
    <t>- OVERTIME LIGHTING ASSISTANT</t>
  </si>
  <si>
    <t>SOUND-TAPE/DAT RECORDING</t>
  </si>
  <si>
    <t>- OVERTIME LOGS/UPSYNC</t>
  </si>
  <si>
    <t>Calculation:</t>
  </si>
  <si>
    <t>Recorded by accountant</t>
  </si>
  <si>
    <t>ESTIMATE</t>
  </si>
  <si>
    <t>TOTAL COST ESTIMATE</t>
  </si>
  <si>
    <t>Auditor confirmation</t>
  </si>
  <si>
    <t>Calculation</t>
  </si>
  <si>
    <t>Recorded by accountant on</t>
  </si>
  <si>
    <t>+</t>
  </si>
  <si>
    <t>Used,</t>
  </si>
  <si>
    <t>not registered by accountant</t>
  </si>
  <si>
    <t>Estimated</t>
  </si>
  <si>
    <t>residual costs</t>
  </si>
  <si>
    <t>=</t>
  </si>
  <si>
    <t xml:space="preserve">Total cost </t>
  </si>
  <si>
    <t>estimate</t>
  </si>
  <si>
    <t>Deviation</t>
  </si>
  <si>
    <t>Calculation - total cost</t>
  </si>
  <si>
    <t>RECORDED BY ACCOUNTANT</t>
  </si>
  <si>
    <t>POLAROID/WORK STILLS</t>
  </si>
  <si>
    <t>XXXXXX</t>
  </si>
  <si>
    <t>on</t>
  </si>
  <si>
    <t>Movements</t>
  </si>
  <si>
    <t>in the period</t>
  </si>
  <si>
    <t>periode</t>
  </si>
  <si>
    <t>Herav MVA:</t>
  </si>
  <si>
    <t>Liste</t>
  </si>
  <si>
    <t>Koblet celle</t>
  </si>
  <si>
    <t xml:space="preserve">    FORSIDE</t>
  </si>
  <si>
    <t>FOR</t>
  </si>
  <si>
    <t>Indexnummer for valgt "Gå til":</t>
  </si>
  <si>
    <t>=område:</t>
  </si>
  <si>
    <t xml:space="preserve">    FORUTSETNINGER</t>
  </si>
  <si>
    <t>PRE</t>
  </si>
  <si>
    <t>Indexnummer for valgt "Skriv ut":</t>
  </si>
  <si>
    <t xml:space="preserve">    SAMMENDRAG</t>
  </si>
  <si>
    <t>SAM</t>
  </si>
  <si>
    <t>Velg her</t>
  </si>
  <si>
    <t>start</t>
  </si>
  <si>
    <t>10 MANUSKRIPTUTVIKLING</t>
  </si>
  <si>
    <t>UT_10</t>
  </si>
  <si>
    <t>11 PROSJEKTUTVIKLING</t>
  </si>
  <si>
    <t>UT_11</t>
  </si>
  <si>
    <t>21 FORARBEID</t>
  </si>
  <si>
    <t>UT_21</t>
  </si>
  <si>
    <t>31 PRODUKSJON</t>
  </si>
  <si>
    <t>UT_31</t>
  </si>
  <si>
    <t>32 REGI</t>
  </si>
  <si>
    <t>UT_32</t>
  </si>
  <si>
    <t>33 DEKOR</t>
  </si>
  <si>
    <t>UT_33</t>
  </si>
  <si>
    <t>34 REKVISITTER</t>
  </si>
  <si>
    <t>UT_34</t>
  </si>
  <si>
    <t>UT_35</t>
  </si>
  <si>
    <t>36 KOSTYME</t>
  </si>
  <si>
    <t>UT_36</t>
  </si>
  <si>
    <t>37 SMINKE</t>
  </si>
  <si>
    <t>UT_37</t>
  </si>
  <si>
    <t>38 FOTO</t>
  </si>
  <si>
    <t>UT_38</t>
  </si>
  <si>
    <t>39 LYS</t>
  </si>
  <si>
    <t>UT_39</t>
  </si>
  <si>
    <t>UT_40</t>
  </si>
  <si>
    <t>41 OPPTAKSLYD</t>
  </si>
  <si>
    <t>UT_41</t>
  </si>
  <si>
    <t>42 SKUESPILLERE</t>
  </si>
  <si>
    <t>UT_42</t>
  </si>
  <si>
    <t>44 REISER/TRANSPORT</t>
  </si>
  <si>
    <t>UT_44</t>
  </si>
  <si>
    <t>51 PRODUKSJON ETTERARB.</t>
  </si>
  <si>
    <t>UT_51</t>
  </si>
  <si>
    <t>52 KLIPP</t>
  </si>
  <si>
    <t>UT_52</t>
  </si>
  <si>
    <t>53 LYDETTERARBEID</t>
  </si>
  <si>
    <t>UT_53</t>
  </si>
  <si>
    <t>54 MUSIKK</t>
  </si>
  <si>
    <t>UT_54</t>
  </si>
  <si>
    <t>55 DIGITALE EFFEKTER</t>
  </si>
  <si>
    <t>UT_55</t>
  </si>
  <si>
    <t>56 LABORATORIUM</t>
  </si>
  <si>
    <t>UT_56</t>
  </si>
  <si>
    <t>61 ADMINISTRASJON</t>
  </si>
  <si>
    <t>UT_61</t>
  </si>
  <si>
    <t>62 UFORUTSETTE UTGIFTER</t>
  </si>
  <si>
    <t>UT_62</t>
  </si>
  <si>
    <t>Verdier for utskriftsboks</t>
  </si>
  <si>
    <t>Kalkyle</t>
  </si>
  <si>
    <t>nokalk</t>
  </si>
  <si>
    <t>Forside</t>
  </si>
  <si>
    <t>nofor</t>
  </si>
  <si>
    <t>Premisser</t>
  </si>
  <si>
    <t>nopre</t>
  </si>
  <si>
    <t>Sammendrag</t>
  </si>
  <si>
    <t>nosam</t>
  </si>
  <si>
    <t>Estimat</t>
  </si>
  <si>
    <t>skkalk</t>
  </si>
  <si>
    <t>Estimat sammendrag</t>
  </si>
  <si>
    <t>sksam</t>
  </si>
  <si>
    <t>Likviditetsplan</t>
  </si>
  <si>
    <t>likvid</t>
  </si>
  <si>
    <t>Rapport</t>
  </si>
  <si>
    <t>rapp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</si>
</sst>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 ###\ ###\ ##0"/>
    <numFmt numFmtId="166" formatCode="d/m/yyyy"/>
    <numFmt numFmtId="167" formatCode="0.0\ %"/>
    <numFmt numFmtId="168" formatCode="d/\ mmm\.\ yyyy"/>
    <numFmt numFmtId="169" formatCode="#.#"/>
    <numFmt numFmtId="170" formatCode="##\-####"/>
    <numFmt numFmtId="171" formatCode="d/\ mmmm\ yyyy"/>
  </numFmts>
  <fonts count="57">
    <font>
      <sz val="10"/>
      <name val="Helv"/>
    </font>
    <font>
      <b/>
      <sz val="10"/>
      <name val="Arial"/>
      <family val="2"/>
    </font>
    <font>
      <sz val="10"/>
      <name val="Arial"/>
      <family val="2"/>
    </font>
    <font>
      <sz val="8"/>
      <name val="Arial"/>
      <family val="2"/>
    </font>
    <font>
      <sz val="8"/>
      <color indexed="12"/>
      <name val="Arial"/>
      <family val="2"/>
    </font>
    <font>
      <sz val="8"/>
      <name val="Arial"/>
      <family val="2"/>
    </font>
    <font>
      <sz val="14"/>
      <name val="Arial"/>
      <family val="2"/>
    </font>
    <font>
      <sz val="8"/>
      <color indexed="12"/>
      <name val="Arial"/>
      <family val="2"/>
    </font>
    <font>
      <sz val="13"/>
      <name val="Arial"/>
      <family val="2"/>
    </font>
    <font>
      <b/>
      <sz val="11"/>
      <name val="Arial"/>
      <family val="2"/>
    </font>
    <font>
      <sz val="11"/>
      <name val="Arial"/>
      <family val="2"/>
    </font>
    <font>
      <b/>
      <sz val="8"/>
      <name val="Arial"/>
      <family val="2"/>
    </font>
    <font>
      <sz val="8"/>
      <name val="Helv"/>
    </font>
    <font>
      <sz val="10"/>
      <name val="Arial"/>
      <family val="2"/>
    </font>
    <font>
      <sz val="7"/>
      <name val="Arial"/>
      <family val="2"/>
    </font>
    <font>
      <sz val="7"/>
      <color indexed="12"/>
      <name val="Arial"/>
      <family val="2"/>
    </font>
    <font>
      <b/>
      <sz val="12"/>
      <name val="Arial"/>
      <family val="2"/>
    </font>
    <font>
      <b/>
      <sz val="10"/>
      <name val="Arial"/>
      <family val="2"/>
    </font>
    <font>
      <i/>
      <sz val="10"/>
      <name val="Arial"/>
      <family val="2"/>
    </font>
    <font>
      <sz val="10"/>
      <color indexed="12"/>
      <name val="Arial"/>
      <family val="2"/>
    </font>
    <font>
      <sz val="10"/>
      <color indexed="9"/>
      <name val="Arial"/>
      <family val="2"/>
    </font>
    <font>
      <sz val="12"/>
      <name val="Arial"/>
      <family val="2"/>
    </font>
    <font>
      <b/>
      <sz val="13"/>
      <name val="Arial"/>
      <family val="2"/>
    </font>
    <font>
      <b/>
      <sz val="10"/>
      <name val="Helv"/>
    </font>
    <font>
      <sz val="26"/>
      <name val="Arial"/>
      <family val="2"/>
    </font>
    <font>
      <sz val="10"/>
      <name val="Helv"/>
    </font>
    <font>
      <sz val="8"/>
      <color indexed="9"/>
      <name val="Arial"/>
      <family val="2"/>
    </font>
    <font>
      <sz val="10"/>
      <color indexed="10"/>
      <name val="Arial"/>
      <family val="2"/>
    </font>
    <font>
      <sz val="10"/>
      <color indexed="12"/>
      <name val="Helv"/>
    </font>
    <font>
      <sz val="11"/>
      <name val="Helv"/>
    </font>
    <font>
      <b/>
      <sz val="11"/>
      <name val="Arial"/>
      <family val="2"/>
    </font>
    <font>
      <sz val="9"/>
      <name val="Arial"/>
      <family val="2"/>
    </font>
    <font>
      <sz val="8"/>
      <color indexed="81"/>
      <name val="Tahoma"/>
      <family val="2"/>
    </font>
    <font>
      <b/>
      <sz val="8"/>
      <color indexed="81"/>
      <name val="Tahoma"/>
      <family val="2"/>
    </font>
    <font>
      <sz val="10"/>
      <color indexed="23"/>
      <name val="Helv"/>
    </font>
    <font>
      <sz val="16"/>
      <name val="Arial"/>
      <family val="2"/>
    </font>
    <font>
      <sz val="14"/>
      <name val="Helv"/>
    </font>
    <font>
      <b/>
      <sz val="9"/>
      <name val="Arial"/>
      <family val="2"/>
    </font>
    <font>
      <sz val="1"/>
      <name val="Arial"/>
      <family val="2"/>
    </font>
    <font>
      <sz val="18"/>
      <color indexed="23"/>
      <name val="Arial"/>
      <family val="2"/>
    </font>
    <font>
      <b/>
      <sz val="9"/>
      <color indexed="12"/>
      <name val="Arial"/>
      <family val="2"/>
    </font>
    <font>
      <sz val="10"/>
      <color indexed="12"/>
      <name val="Arial"/>
      <family val="2"/>
    </font>
    <font>
      <u/>
      <sz val="10"/>
      <color indexed="36"/>
      <name val="Arial"/>
      <family val="2"/>
    </font>
    <font>
      <sz val="8"/>
      <color indexed="15"/>
      <name val="Arial"/>
      <family val="2"/>
    </font>
    <font>
      <sz val="7"/>
      <color indexed="15"/>
      <name val="Arial"/>
      <family val="2"/>
    </font>
    <font>
      <sz val="10"/>
      <color indexed="15"/>
      <name val="Helv"/>
    </font>
    <font>
      <b/>
      <sz val="9"/>
      <color indexed="9"/>
      <name val="Helv"/>
    </font>
    <font>
      <b/>
      <sz val="10"/>
      <color indexed="9"/>
      <name val="Arial"/>
      <family val="2"/>
    </font>
    <font>
      <b/>
      <sz val="9"/>
      <name val="Helv"/>
    </font>
    <font>
      <sz val="8"/>
      <color indexed="9"/>
      <name val="Helv"/>
    </font>
    <font>
      <sz val="9"/>
      <name val="Helv"/>
    </font>
    <font>
      <sz val="8"/>
      <name val="Arial"/>
      <family val="2"/>
    </font>
    <font>
      <b/>
      <sz val="10"/>
      <color indexed="23"/>
      <name val="Arial"/>
      <family val="2"/>
    </font>
    <font>
      <b/>
      <sz val="9"/>
      <color rgb="FF000000"/>
      <name val="Arial"/>
      <family val="2"/>
    </font>
    <font>
      <b/>
      <sz val="9"/>
      <color rgb="FFFF0000"/>
      <name val="Arial"/>
      <family val="2"/>
    </font>
    <font>
      <sz val="10"/>
      <color rgb="FF000000"/>
      <name val="Calibri"/>
      <family val="2"/>
    </font>
    <font>
      <b/>
      <sz val="8"/>
      <color rgb="FF000000"/>
      <name val="Arial"/>
      <family val="2"/>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3"/>
        <bgColor indexed="64"/>
      </patternFill>
    </fill>
    <fill>
      <patternFill patternType="solid">
        <fgColor indexed="15"/>
        <bgColor indexed="64"/>
      </patternFill>
    </fill>
  </fills>
  <borders count="52">
    <border>
      <left/>
      <right/>
      <top/>
      <bottom/>
      <diagonal/>
    </border>
    <border>
      <left style="hair">
        <color indexed="64"/>
      </left>
      <right/>
      <top style="hair">
        <color indexed="64"/>
      </top>
      <bottom style="hair">
        <color indexed="64"/>
      </bottom>
      <diagonal/>
    </border>
    <border>
      <left style="hair">
        <color indexed="8"/>
      </left>
      <right/>
      <top style="hair">
        <color indexed="8"/>
      </top>
      <bottom style="hair">
        <color indexed="8"/>
      </bottom>
      <diagonal/>
    </border>
    <border>
      <left style="hair">
        <color indexed="64"/>
      </left>
      <right/>
      <top style="hair">
        <color indexed="64"/>
      </top>
      <bottom/>
      <diagonal/>
    </border>
    <border>
      <left/>
      <right style="hair">
        <color indexed="8"/>
      </right>
      <top style="hair">
        <color indexed="8"/>
      </top>
      <bottom style="hair">
        <color indexed="8"/>
      </bottom>
      <diagonal/>
    </border>
    <border>
      <left/>
      <right/>
      <top style="hair">
        <color indexed="8"/>
      </top>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style="hair">
        <color indexed="64"/>
      </left>
      <right/>
      <top style="hair">
        <color indexed="8"/>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double">
        <color indexed="64"/>
      </bottom>
      <diagonal/>
    </border>
    <border>
      <left/>
      <right/>
      <top style="double">
        <color indexed="8"/>
      </top>
      <bottom/>
      <diagonal/>
    </border>
    <border>
      <left style="thin">
        <color indexed="64"/>
      </left>
      <right style="thin">
        <color indexed="64"/>
      </right>
      <top style="hair">
        <color indexed="8"/>
      </top>
      <bottom style="double">
        <color indexed="8"/>
      </bottom>
      <diagonal/>
    </border>
    <border>
      <left style="thin">
        <color indexed="64"/>
      </left>
      <right style="thin">
        <color indexed="64"/>
      </right>
      <top/>
      <bottom style="double">
        <color indexed="8"/>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hair">
        <color indexed="8"/>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style="thin">
        <color indexed="64"/>
      </right>
      <top style="hair">
        <color indexed="8"/>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164" fontId="0" fillId="0" borderId="0"/>
    <xf numFmtId="164" fontId="25" fillId="0" borderId="0"/>
  </cellStyleXfs>
  <cellXfs count="541">
    <xf numFmtId="164" fontId="0" fillId="0" borderId="0" xfId="0"/>
    <xf numFmtId="164" fontId="2" fillId="0" borderId="0" xfId="0" applyFont="1"/>
    <xf numFmtId="164" fontId="3" fillId="0" borderId="0" xfId="0" applyFont="1"/>
    <xf numFmtId="49" fontId="5" fillId="0" borderId="0" xfId="0" applyNumberFormat="1" applyFont="1"/>
    <xf numFmtId="164" fontId="5" fillId="0" borderId="0" xfId="0" applyFont="1"/>
    <xf numFmtId="165" fontId="8" fillId="0" borderId="0" xfId="0" applyNumberFormat="1" applyFont="1"/>
    <xf numFmtId="49" fontId="5" fillId="0" borderId="1" xfId="0" applyNumberFormat="1" applyFont="1" applyBorder="1"/>
    <xf numFmtId="49" fontId="5" fillId="0" borderId="2" xfId="0" applyNumberFormat="1" applyFont="1" applyBorder="1"/>
    <xf numFmtId="49" fontId="5" fillId="0" borderId="3" xfId="0" applyNumberFormat="1" applyFont="1" applyBorder="1"/>
    <xf numFmtId="164" fontId="5" fillId="0" borderId="2" xfId="0" applyFont="1" applyBorder="1"/>
    <xf numFmtId="49" fontId="5" fillId="0" borderId="2" xfId="0" quotePrefix="1" applyNumberFormat="1" applyFont="1" applyBorder="1"/>
    <xf numFmtId="49" fontId="5" fillId="0" borderId="2" xfId="0" applyNumberFormat="1" applyFont="1" applyBorder="1" applyAlignment="1">
      <alignment horizontal="left"/>
    </xf>
    <xf numFmtId="164" fontId="10" fillId="0" borderId="0" xfId="0" applyFont="1"/>
    <xf numFmtId="164" fontId="9" fillId="0" borderId="0" xfId="0" applyFont="1"/>
    <xf numFmtId="164" fontId="13" fillId="0" borderId="0" xfId="0" applyFont="1" applyAlignment="1">
      <alignment wrapText="1"/>
    </xf>
    <xf numFmtId="164" fontId="14" fillId="0" borderId="0" xfId="0" applyFont="1"/>
    <xf numFmtId="0" fontId="15" fillId="0" borderId="4" xfId="0" applyNumberFormat="1" applyFont="1" applyBorder="1" applyAlignment="1" applyProtection="1">
      <alignment horizontal="left"/>
      <protection locked="0"/>
    </xf>
    <xf numFmtId="164" fontId="15" fillId="0" borderId="0" xfId="0" applyFont="1" applyProtection="1">
      <protection locked="0"/>
    </xf>
    <xf numFmtId="164" fontId="15" fillId="0" borderId="5" xfId="0" applyFont="1" applyBorder="1" applyProtection="1">
      <protection locked="0"/>
    </xf>
    <xf numFmtId="164" fontId="8" fillId="0" borderId="0" xfId="0" applyFont="1"/>
    <xf numFmtId="1" fontId="8" fillId="0" borderId="0" xfId="0" applyNumberFormat="1" applyFont="1"/>
    <xf numFmtId="164" fontId="13" fillId="0" borderId="0" xfId="0" applyFont="1" applyAlignment="1">
      <alignment horizontal="right" wrapText="1"/>
    </xf>
    <xf numFmtId="1" fontId="5" fillId="2" borderId="6" xfId="0" applyNumberFormat="1" applyFont="1" applyFill="1" applyBorder="1" applyAlignment="1">
      <alignment horizontal="right"/>
    </xf>
    <xf numFmtId="49" fontId="5" fillId="2" borderId="2" xfId="0" quotePrefix="1" applyNumberFormat="1" applyFont="1" applyFill="1" applyBorder="1"/>
    <xf numFmtId="37" fontId="4" fillId="2" borderId="7" xfId="0" applyNumberFormat="1" applyFont="1" applyFill="1" applyBorder="1"/>
    <xf numFmtId="37" fontId="3" fillId="2" borderId="7" xfId="0" applyNumberFormat="1" applyFont="1" applyFill="1" applyBorder="1"/>
    <xf numFmtId="1" fontId="4" fillId="2" borderId="0" xfId="0" applyNumberFormat="1" applyFont="1" applyFill="1" applyAlignment="1">
      <alignment horizontal="center"/>
    </xf>
    <xf numFmtId="49" fontId="5" fillId="2" borderId="2" xfId="0" applyNumberFormat="1" applyFont="1" applyFill="1" applyBorder="1"/>
    <xf numFmtId="9" fontId="4" fillId="2" borderId="7" xfId="0" applyNumberFormat="1" applyFont="1" applyFill="1" applyBorder="1"/>
    <xf numFmtId="3" fontId="3" fillId="0" borderId="0" xfId="0" applyNumberFormat="1" applyFont="1" applyAlignment="1">
      <alignment horizontal="center"/>
    </xf>
    <xf numFmtId="3" fontId="5" fillId="0" borderId="0" xfId="0" applyNumberFormat="1" applyFont="1" applyAlignment="1">
      <alignment horizontal="center"/>
    </xf>
    <xf numFmtId="3" fontId="3" fillId="0" borderId="0" xfId="0" applyNumberFormat="1" applyFont="1" applyAlignment="1">
      <alignment horizontal="right"/>
    </xf>
    <xf numFmtId="3" fontId="4" fillId="0" borderId="0" xfId="0" applyNumberFormat="1" applyFont="1" applyAlignment="1" applyProtection="1">
      <alignment horizontal="center"/>
      <protection locked="0"/>
    </xf>
    <xf numFmtId="3" fontId="4" fillId="0" borderId="7" xfId="0" applyNumberFormat="1" applyFont="1" applyBorder="1"/>
    <xf numFmtId="3" fontId="4" fillId="0" borderId="0" xfId="0" applyNumberFormat="1" applyFont="1" applyAlignment="1">
      <alignment horizontal="center"/>
    </xf>
    <xf numFmtId="3" fontId="11" fillId="0" borderId="0" xfId="0" applyNumberFormat="1" applyFont="1"/>
    <xf numFmtId="3" fontId="4" fillId="0" borderId="7" xfId="0" applyNumberFormat="1" applyFont="1" applyBorder="1" applyProtection="1">
      <protection locked="0"/>
    </xf>
    <xf numFmtId="3" fontId="3" fillId="0" borderId="0" xfId="0" applyNumberFormat="1" applyFont="1"/>
    <xf numFmtId="3" fontId="12" fillId="0" borderId="0" xfId="0" applyNumberFormat="1" applyFont="1"/>
    <xf numFmtId="3" fontId="7" fillId="0" borderId="0" xfId="0" applyNumberFormat="1" applyFont="1" applyAlignment="1">
      <alignment horizontal="center"/>
    </xf>
    <xf numFmtId="3" fontId="5" fillId="0" borderId="0" xfId="0" applyNumberFormat="1" applyFont="1"/>
    <xf numFmtId="3" fontId="4" fillId="0" borderId="0" xfId="0" applyNumberFormat="1" applyFont="1"/>
    <xf numFmtId="3" fontId="4" fillId="0" borderId="0" xfId="0" applyNumberFormat="1" applyFont="1" applyProtection="1">
      <protection locked="0"/>
    </xf>
    <xf numFmtId="49" fontId="5" fillId="0" borderId="8" xfId="0" applyNumberFormat="1" applyFont="1" applyBorder="1"/>
    <xf numFmtId="49" fontId="5" fillId="0" borderId="9" xfId="0" applyNumberFormat="1" applyFont="1" applyBorder="1"/>
    <xf numFmtId="164" fontId="12" fillId="0" borderId="0" xfId="0" applyFont="1"/>
    <xf numFmtId="9" fontId="4" fillId="0" borderId="7" xfId="0" applyNumberFormat="1" applyFont="1" applyBorder="1" applyProtection="1">
      <protection locked="0"/>
    </xf>
    <xf numFmtId="164" fontId="13" fillId="0" borderId="0" xfId="0" applyFont="1" applyAlignment="1">
      <alignment horizontal="left"/>
    </xf>
    <xf numFmtId="164" fontId="20" fillId="0" borderId="0" xfId="0" applyFont="1" applyAlignment="1">
      <alignment horizontal="left"/>
    </xf>
    <xf numFmtId="0" fontId="15" fillId="2" borderId="4" xfId="0" applyNumberFormat="1" applyFont="1" applyFill="1" applyBorder="1" applyAlignment="1">
      <alignment horizontal="left"/>
    </xf>
    <xf numFmtId="165" fontId="21" fillId="0" borderId="0" xfId="0" applyNumberFormat="1" applyFont="1"/>
    <xf numFmtId="164" fontId="21" fillId="0" borderId="0" xfId="0" applyFont="1"/>
    <xf numFmtId="49" fontId="21" fillId="0" borderId="0" xfId="0" applyNumberFormat="1" applyFont="1"/>
    <xf numFmtId="164" fontId="22" fillId="0" borderId="0" xfId="0" applyFont="1"/>
    <xf numFmtId="0" fontId="3" fillId="0" borderId="0" xfId="0" applyNumberFormat="1" applyFont="1"/>
    <xf numFmtId="0" fontId="3" fillId="0" borderId="0" xfId="0" applyNumberFormat="1" applyFont="1" applyAlignment="1">
      <alignment horizontal="center"/>
    </xf>
    <xf numFmtId="0" fontId="4" fillId="0" borderId="10" xfId="0" applyNumberFormat="1" applyFont="1" applyBorder="1" applyProtection="1">
      <protection locked="0"/>
    </xf>
    <xf numFmtId="0" fontId="4" fillId="0" borderId="6" xfId="0" applyNumberFormat="1" applyFont="1" applyBorder="1" applyProtection="1">
      <protection locked="0"/>
    </xf>
    <xf numFmtId="0" fontId="4" fillId="0" borderId="11" xfId="0" applyNumberFormat="1" applyFont="1" applyBorder="1" applyProtection="1">
      <protection locked="0"/>
    </xf>
    <xf numFmtId="0" fontId="4" fillId="0" borderId="4" xfId="0" applyNumberFormat="1" applyFont="1" applyBorder="1"/>
    <xf numFmtId="0" fontId="4" fillId="0" borderId="4" xfId="0" applyNumberFormat="1" applyFont="1" applyBorder="1" applyProtection="1">
      <protection locked="0"/>
    </xf>
    <xf numFmtId="0" fontId="4" fillId="0" borderId="7" xfId="0" applyNumberFormat="1" applyFont="1" applyBorder="1" applyProtection="1">
      <protection locked="0"/>
    </xf>
    <xf numFmtId="0" fontId="4" fillId="0" borderId="7" xfId="0" applyNumberFormat="1" applyFont="1" applyBorder="1"/>
    <xf numFmtId="0" fontId="4" fillId="0" borderId="0" xfId="0" applyNumberFormat="1" applyFont="1"/>
    <xf numFmtId="0" fontId="4" fillId="0" borderId="0" xfId="0" applyNumberFormat="1" applyFont="1" applyProtection="1">
      <protection locked="0"/>
    </xf>
    <xf numFmtId="164" fontId="0" fillId="3" borderId="0" xfId="0" applyFill="1"/>
    <xf numFmtId="164" fontId="13" fillId="0" borderId="0" xfId="0" applyFont="1"/>
    <xf numFmtId="37" fontId="13" fillId="0" borderId="0" xfId="0" applyNumberFormat="1" applyFont="1"/>
    <xf numFmtId="3" fontId="19" fillId="0" borderId="0" xfId="0" applyNumberFormat="1" applyFont="1" applyAlignment="1" applyProtection="1">
      <alignment horizontal="right"/>
      <protection locked="0"/>
    </xf>
    <xf numFmtId="164" fontId="24" fillId="0" borderId="0" xfId="0" applyFont="1"/>
    <xf numFmtId="164" fontId="13" fillId="0" borderId="0" xfId="0" applyFont="1" applyProtection="1">
      <protection locked="0"/>
    </xf>
    <xf numFmtId="165" fontId="13" fillId="0" borderId="0" xfId="0" applyNumberFormat="1" applyFont="1"/>
    <xf numFmtId="165" fontId="13" fillId="0" borderId="0" xfId="0" applyNumberFormat="1" applyFont="1" applyProtection="1">
      <protection locked="0"/>
    </xf>
    <xf numFmtId="164" fontId="25" fillId="0" borderId="0" xfId="0" applyFont="1"/>
    <xf numFmtId="1" fontId="13" fillId="0" borderId="0" xfId="0" applyNumberFormat="1" applyFont="1" applyAlignment="1">
      <alignment horizontal="center"/>
    </xf>
    <xf numFmtId="37" fontId="13" fillId="0" borderId="0" xfId="0" applyNumberFormat="1" applyFont="1" applyAlignment="1">
      <alignment horizontal="right"/>
    </xf>
    <xf numFmtId="3" fontId="5" fillId="0" borderId="0" xfId="0" applyNumberFormat="1" applyFont="1" applyAlignment="1">
      <alignment horizontal="right"/>
    </xf>
    <xf numFmtId="164" fontId="14" fillId="0" borderId="0" xfId="0" applyFont="1" applyProtection="1">
      <protection locked="0"/>
    </xf>
    <xf numFmtId="3" fontId="4" fillId="0" borderId="1" xfId="0" applyNumberFormat="1" applyFont="1" applyBorder="1" applyProtection="1">
      <protection locked="0"/>
    </xf>
    <xf numFmtId="3" fontId="4" fillId="0" borderId="3" xfId="0" applyNumberFormat="1" applyFont="1" applyBorder="1" applyProtection="1">
      <protection locked="0"/>
    </xf>
    <xf numFmtId="3" fontId="4" fillId="0" borderId="2" xfId="0" applyNumberFormat="1" applyFont="1" applyBorder="1"/>
    <xf numFmtId="3" fontId="4" fillId="0" borderId="2" xfId="0" applyNumberFormat="1" applyFont="1" applyBorder="1" applyProtection="1">
      <protection locked="0"/>
    </xf>
    <xf numFmtId="3" fontId="3" fillId="0" borderId="12" xfId="0" applyNumberFormat="1" applyFont="1" applyBorder="1"/>
    <xf numFmtId="3" fontId="3" fillId="0" borderId="13" xfId="0" applyNumberFormat="1" applyFont="1" applyBorder="1"/>
    <xf numFmtId="3" fontId="3" fillId="0" borderId="2" xfId="0" applyNumberFormat="1" applyFont="1" applyBorder="1"/>
    <xf numFmtId="3" fontId="3" fillId="0" borderId="2" xfId="0" applyNumberFormat="1" applyFont="1" applyBorder="1" applyProtection="1">
      <protection locked="0"/>
    </xf>
    <xf numFmtId="166" fontId="13" fillId="0" borderId="0" xfId="0" applyNumberFormat="1" applyFont="1" applyAlignment="1">
      <alignment horizontal="right"/>
    </xf>
    <xf numFmtId="3" fontId="13" fillId="0" borderId="0" xfId="0" applyNumberFormat="1" applyFont="1" applyAlignment="1">
      <alignment horizontal="right"/>
    </xf>
    <xf numFmtId="3" fontId="13" fillId="0" borderId="0" xfId="0" applyNumberFormat="1" applyFont="1" applyAlignment="1" applyProtection="1">
      <alignment horizontal="right"/>
      <protection locked="0"/>
    </xf>
    <xf numFmtId="3" fontId="25" fillId="0" borderId="0" xfId="0" applyNumberFormat="1" applyFont="1" applyAlignment="1">
      <alignment horizontal="right"/>
    </xf>
    <xf numFmtId="164" fontId="13" fillId="0" borderId="0" xfId="0" applyFont="1" applyAlignment="1">
      <alignment horizontal="right"/>
    </xf>
    <xf numFmtId="164" fontId="17" fillId="0" borderId="0" xfId="0" applyFont="1" applyAlignment="1">
      <alignment horizontal="right"/>
    </xf>
    <xf numFmtId="164" fontId="25" fillId="0" borderId="0" xfId="0" applyFont="1" applyAlignment="1">
      <alignment horizontal="right"/>
    </xf>
    <xf numFmtId="164" fontId="9" fillId="2" borderId="0" xfId="0" applyFont="1" applyFill="1" applyAlignment="1">
      <alignment horizontal="left"/>
    </xf>
    <xf numFmtId="164" fontId="10" fillId="2" borderId="0" xfId="0" applyFont="1" applyFill="1"/>
    <xf numFmtId="164" fontId="14" fillId="2" borderId="0" xfId="0" applyFont="1" applyFill="1"/>
    <xf numFmtId="3" fontId="3" fillId="2" borderId="0" xfId="0" applyNumberFormat="1" applyFont="1" applyFill="1" applyAlignment="1">
      <alignment horizontal="center"/>
    </xf>
    <xf numFmtId="0" fontId="3" fillId="2" borderId="0" xfId="0" applyNumberFormat="1" applyFont="1" applyFill="1" applyAlignment="1">
      <alignment horizontal="center"/>
    </xf>
    <xf numFmtId="3" fontId="5" fillId="2" borderId="0" xfId="0" applyNumberFormat="1" applyFont="1" applyFill="1" applyAlignment="1">
      <alignment horizontal="center"/>
    </xf>
    <xf numFmtId="164" fontId="6" fillId="0" borderId="0" xfId="0" applyFont="1"/>
    <xf numFmtId="164" fontId="23" fillId="0" borderId="0" xfId="0" applyFont="1"/>
    <xf numFmtId="49" fontId="5" fillId="2" borderId="14" xfId="0" quotePrefix="1" applyNumberFormat="1" applyFont="1" applyFill="1" applyBorder="1"/>
    <xf numFmtId="49" fontId="5" fillId="2" borderId="14" xfId="0" applyNumberFormat="1" applyFont="1" applyFill="1" applyBorder="1"/>
    <xf numFmtId="1" fontId="5" fillId="2" borderId="6" xfId="0" applyNumberFormat="1" applyFont="1" applyFill="1" applyBorder="1" applyAlignment="1">
      <alignment horizontal="left"/>
    </xf>
    <xf numFmtId="0" fontId="15" fillId="2" borderId="4" xfId="0" applyNumberFormat="1" applyFont="1" applyFill="1" applyBorder="1" applyAlignment="1" applyProtection="1">
      <alignment horizontal="left"/>
      <protection locked="0"/>
    </xf>
    <xf numFmtId="164" fontId="13" fillId="2" borderId="0" xfId="0" applyFont="1" applyFill="1" applyAlignment="1">
      <alignment wrapText="1"/>
    </xf>
    <xf numFmtId="3" fontId="4" fillId="2" borderId="2" xfId="0" applyNumberFormat="1" applyFont="1" applyFill="1" applyBorder="1" applyAlignment="1" applyProtection="1">
      <alignment horizontal="right"/>
      <protection locked="0"/>
    </xf>
    <xf numFmtId="3" fontId="3" fillId="2" borderId="15" xfId="0" applyNumberFormat="1" applyFont="1" applyFill="1" applyBorder="1" applyAlignment="1">
      <alignment horizontal="right"/>
    </xf>
    <xf numFmtId="3" fontId="4" fillId="2" borderId="7" xfId="0" applyNumberFormat="1" applyFont="1" applyFill="1" applyBorder="1" applyAlignment="1" applyProtection="1">
      <alignment horizontal="right"/>
      <protection locked="0"/>
    </xf>
    <xf numFmtId="0" fontId="4" fillId="2" borderId="7" xfId="0" applyNumberFormat="1" applyFont="1" applyFill="1" applyBorder="1" applyAlignment="1" applyProtection="1">
      <alignment horizontal="right"/>
      <protection locked="0"/>
    </xf>
    <xf numFmtId="3" fontId="3" fillId="2" borderId="7" xfId="0" applyNumberFormat="1" applyFont="1" applyFill="1" applyBorder="1" applyAlignment="1">
      <alignment horizontal="right"/>
    </xf>
    <xf numFmtId="3" fontId="4" fillId="2" borderId="7" xfId="0" applyNumberFormat="1" applyFont="1" applyFill="1" applyBorder="1" applyAlignment="1">
      <alignment horizontal="right"/>
    </xf>
    <xf numFmtId="3" fontId="3" fillId="2" borderId="7" xfId="0" applyNumberFormat="1" applyFont="1" applyFill="1" applyBorder="1"/>
    <xf numFmtId="164" fontId="12" fillId="0" borderId="3" xfId="0" applyFont="1" applyBorder="1" applyAlignment="1">
      <alignment horizontal="center" wrapText="1"/>
    </xf>
    <xf numFmtId="164" fontId="12" fillId="0" borderId="11" xfId="0" applyFont="1" applyBorder="1"/>
    <xf numFmtId="164" fontId="0" fillId="0" borderId="16" xfId="0" applyBorder="1"/>
    <xf numFmtId="164" fontId="0" fillId="0" borderId="17" xfId="0" applyBorder="1"/>
    <xf numFmtId="164" fontId="0" fillId="0" borderId="18" xfId="0" applyBorder="1"/>
    <xf numFmtId="164" fontId="12" fillId="0" borderId="18" xfId="0" applyFont="1" applyBorder="1"/>
    <xf numFmtId="164" fontId="12" fillId="0" borderId="19" xfId="0" applyFont="1" applyBorder="1"/>
    <xf numFmtId="164" fontId="0" fillId="0" borderId="19" xfId="0" applyBorder="1"/>
    <xf numFmtId="164" fontId="12" fillId="0" borderId="11" xfId="0" applyFont="1" applyBorder="1" applyAlignment="1">
      <alignment horizontal="center" wrapText="1"/>
    </xf>
    <xf numFmtId="164" fontId="12" fillId="0" borderId="18" xfId="0" applyFont="1" applyBorder="1" applyAlignment="1">
      <alignment horizontal="center" wrapText="1"/>
    </xf>
    <xf numFmtId="10" fontId="0" fillId="0" borderId="17" xfId="0" applyNumberFormat="1" applyBorder="1"/>
    <xf numFmtId="10" fontId="0" fillId="0" borderId="18" xfId="0" applyNumberFormat="1" applyBorder="1"/>
    <xf numFmtId="12" fontId="0" fillId="0" borderId="16" xfId="0" applyNumberFormat="1" applyBorder="1" applyAlignment="1">
      <alignment horizontal="center"/>
    </xf>
    <xf numFmtId="12" fontId="0" fillId="0" borderId="19" xfId="0" applyNumberFormat="1" applyBorder="1" applyAlignment="1">
      <alignment horizontal="center"/>
    </xf>
    <xf numFmtId="164" fontId="16" fillId="0" borderId="0" xfId="0" applyFont="1" applyAlignment="1">
      <alignment horizontal="left"/>
    </xf>
    <xf numFmtId="164" fontId="25" fillId="4" borderId="0" xfId="0" applyFont="1" applyFill="1"/>
    <xf numFmtId="0" fontId="15" fillId="3" borderId="4" xfId="0" applyNumberFormat="1" applyFont="1" applyFill="1" applyBorder="1" applyAlignment="1" applyProtection="1">
      <alignment horizontal="left"/>
      <protection locked="0"/>
    </xf>
    <xf numFmtId="49" fontId="5" fillId="3" borderId="2" xfId="0" applyNumberFormat="1" applyFont="1" applyFill="1" applyBorder="1"/>
    <xf numFmtId="0" fontId="4" fillId="3" borderId="7" xfId="0" applyNumberFormat="1" applyFont="1" applyFill="1" applyBorder="1" applyProtection="1">
      <protection locked="0"/>
    </xf>
    <xf numFmtId="3" fontId="4" fillId="3" borderId="2" xfId="0" applyNumberFormat="1" applyFont="1" applyFill="1" applyBorder="1" applyProtection="1">
      <protection locked="0"/>
    </xf>
    <xf numFmtId="164" fontId="5" fillId="3" borderId="2" xfId="0" applyFont="1" applyFill="1" applyBorder="1"/>
    <xf numFmtId="0" fontId="7" fillId="3" borderId="7" xfId="0" applyNumberFormat="1" applyFont="1" applyFill="1" applyBorder="1" applyProtection="1">
      <protection locked="0"/>
    </xf>
    <xf numFmtId="3" fontId="7" fillId="3" borderId="2" xfId="0" applyNumberFormat="1" applyFont="1" applyFill="1" applyBorder="1" applyProtection="1">
      <protection locked="0"/>
    </xf>
    <xf numFmtId="164" fontId="2" fillId="3" borderId="0" xfId="0" applyFont="1" applyFill="1"/>
    <xf numFmtId="164" fontId="15" fillId="3" borderId="0" xfId="0" applyFont="1" applyFill="1" applyProtection="1">
      <protection locked="0"/>
    </xf>
    <xf numFmtId="3" fontId="4" fillId="3" borderId="0" xfId="0" applyNumberFormat="1" applyFont="1" applyFill="1"/>
    <xf numFmtId="0" fontId="4" fillId="3" borderId="0" xfId="0" applyNumberFormat="1" applyFont="1" applyFill="1"/>
    <xf numFmtId="3" fontId="5" fillId="3" borderId="0" xfId="0" applyNumberFormat="1" applyFont="1" applyFill="1" applyAlignment="1">
      <alignment horizontal="right"/>
    </xf>
    <xf numFmtId="164" fontId="0" fillId="0" borderId="0" xfId="0" applyAlignment="1">
      <alignment horizontal="right"/>
    </xf>
    <xf numFmtId="164" fontId="0" fillId="0" borderId="0" xfId="0" quotePrefix="1"/>
    <xf numFmtId="164" fontId="0" fillId="0" borderId="0" xfId="0" applyAlignment="1" applyProtection="1">
      <alignment horizontal="right"/>
      <protection locked="0"/>
    </xf>
    <xf numFmtId="164" fontId="0" fillId="0" borderId="0" xfId="0" applyAlignment="1" applyProtection="1">
      <alignment horizontal="left"/>
      <protection locked="0"/>
    </xf>
    <xf numFmtId="167" fontId="0" fillId="0" borderId="16" xfId="0" applyNumberFormat="1" applyBorder="1"/>
    <xf numFmtId="167" fontId="0" fillId="0" borderId="19" xfId="0" applyNumberFormat="1" applyBorder="1"/>
    <xf numFmtId="164" fontId="25" fillId="3" borderId="0" xfId="0" applyFont="1" applyFill="1"/>
    <xf numFmtId="164" fontId="8" fillId="3" borderId="0" xfId="0" applyFont="1" applyFill="1"/>
    <xf numFmtId="3" fontId="26" fillId="0" borderId="0" xfId="0" applyNumberFormat="1" applyFont="1" applyAlignment="1">
      <alignment horizontal="center"/>
    </xf>
    <xf numFmtId="0" fontId="26" fillId="0" borderId="0" xfId="0" applyNumberFormat="1" applyFont="1" applyAlignment="1">
      <alignment horizontal="center"/>
    </xf>
    <xf numFmtId="3" fontId="26" fillId="0" borderId="0" xfId="0" applyNumberFormat="1" applyFont="1" applyAlignment="1">
      <alignment horizontal="right"/>
    </xf>
    <xf numFmtId="164" fontId="27" fillId="0" borderId="0" xfId="0" applyFont="1" applyAlignment="1">
      <alignment horizontal="left"/>
    </xf>
    <xf numFmtId="3" fontId="5" fillId="0" borderId="6" xfId="0" applyNumberFormat="1" applyFont="1" applyBorder="1"/>
    <xf numFmtId="164" fontId="14" fillId="2" borderId="0" xfId="0" applyFont="1" applyFill="1" applyProtection="1">
      <protection locked="0"/>
    </xf>
    <xf numFmtId="164" fontId="5" fillId="2" borderId="0" xfId="0" applyFont="1" applyFill="1"/>
    <xf numFmtId="3" fontId="5" fillId="2" borderId="6" xfId="0" applyNumberFormat="1" applyFont="1" applyFill="1" applyBorder="1"/>
    <xf numFmtId="164" fontId="29" fillId="0" borderId="0" xfId="0" applyFont="1"/>
    <xf numFmtId="165" fontId="10" fillId="0" borderId="0" xfId="0" applyNumberFormat="1" applyFont="1"/>
    <xf numFmtId="14" fontId="10" fillId="0" borderId="0" xfId="0" applyNumberFormat="1" applyFont="1" applyAlignment="1">
      <alignment horizontal="left"/>
    </xf>
    <xf numFmtId="1" fontId="10" fillId="0" borderId="0" xfId="0" applyNumberFormat="1" applyFont="1"/>
    <xf numFmtId="49" fontId="10" fillId="0" borderId="0" xfId="0" applyNumberFormat="1" applyFont="1"/>
    <xf numFmtId="165" fontId="10" fillId="0" borderId="6" xfId="0" applyNumberFormat="1" applyFont="1" applyBorder="1"/>
    <xf numFmtId="164" fontId="30" fillId="0" borderId="0" xfId="0" applyFont="1"/>
    <xf numFmtId="165" fontId="10" fillId="0" borderId="0" xfId="0" quotePrefix="1" applyNumberFormat="1" applyFont="1" applyAlignment="1">
      <alignment horizontal="right"/>
    </xf>
    <xf numFmtId="165" fontId="10" fillId="0" borderId="20" xfId="0" applyNumberFormat="1" applyFont="1" applyBorder="1"/>
    <xf numFmtId="167" fontId="10" fillId="0" borderId="0" xfId="0" quotePrefix="1" applyNumberFormat="1" applyFont="1" applyAlignment="1">
      <alignment horizontal="center"/>
    </xf>
    <xf numFmtId="165" fontId="10" fillId="0" borderId="21" xfId="0" applyNumberFormat="1" applyFont="1" applyBorder="1"/>
    <xf numFmtId="165" fontId="13" fillId="0" borderId="6" xfId="0" applyNumberFormat="1" applyFont="1" applyBorder="1"/>
    <xf numFmtId="165" fontId="13" fillId="0" borderId="0" xfId="0" quotePrefix="1" applyNumberFormat="1" applyFont="1" applyAlignment="1">
      <alignment horizontal="right"/>
    </xf>
    <xf numFmtId="167" fontId="13" fillId="0" borderId="0" xfId="0" quotePrefix="1" applyNumberFormat="1" applyFont="1" applyAlignment="1">
      <alignment horizontal="center"/>
    </xf>
    <xf numFmtId="165" fontId="13" fillId="0" borderId="21" xfId="0" applyNumberFormat="1" applyFont="1" applyBorder="1"/>
    <xf numFmtId="3" fontId="3" fillId="0" borderId="22" xfId="0" applyNumberFormat="1" applyFont="1" applyBorder="1"/>
    <xf numFmtId="164" fontId="2" fillId="4" borderId="0" xfId="0" applyFont="1" applyFill="1"/>
    <xf numFmtId="164" fontId="5" fillId="4" borderId="0" xfId="0" applyFont="1" applyFill="1"/>
    <xf numFmtId="165" fontId="31" fillId="0" borderId="0" xfId="0" applyNumberFormat="1" applyFont="1" applyAlignment="1">
      <alignment horizontal="center"/>
    </xf>
    <xf numFmtId="3" fontId="3" fillId="0" borderId="23" xfId="0" applyNumberFormat="1" applyFont="1" applyBorder="1"/>
    <xf numFmtId="3" fontId="7" fillId="0" borderId="2" xfId="0" applyNumberFormat="1" applyFont="1" applyBorder="1" applyProtection="1">
      <protection locked="0"/>
    </xf>
    <xf numFmtId="166" fontId="19" fillId="0" borderId="0" xfId="0" applyNumberFormat="1" applyFont="1" applyAlignment="1" applyProtection="1">
      <alignment horizontal="left"/>
      <protection locked="0"/>
    </xf>
    <xf numFmtId="164" fontId="10" fillId="3" borderId="0" xfId="0" applyFont="1" applyFill="1" applyAlignment="1">
      <alignment horizontal="right"/>
    </xf>
    <xf numFmtId="164" fontId="10" fillId="0" borderId="0" xfId="0" applyFont="1" applyAlignment="1">
      <alignment horizontal="center"/>
    </xf>
    <xf numFmtId="3" fontId="3" fillId="0" borderId="24" xfId="0" applyNumberFormat="1" applyFont="1" applyBorder="1"/>
    <xf numFmtId="3" fontId="3" fillId="0" borderId="25" xfId="0" applyNumberFormat="1" applyFont="1" applyBorder="1"/>
    <xf numFmtId="4" fontId="4" fillId="0" borderId="2" xfId="0" applyNumberFormat="1" applyFont="1" applyBorder="1" applyProtection="1">
      <protection locked="0"/>
    </xf>
    <xf numFmtId="164" fontId="34" fillId="4" borderId="0" xfId="0" applyFont="1" applyFill="1" applyProtection="1">
      <protection hidden="1"/>
    </xf>
    <xf numFmtId="166" fontId="19" fillId="0" borderId="0" xfId="0" applyNumberFormat="1" applyFont="1" applyAlignment="1" applyProtection="1">
      <alignment horizontal="right"/>
      <protection locked="0"/>
    </xf>
    <xf numFmtId="0" fontId="7" fillId="0" borderId="4" xfId="0" applyNumberFormat="1" applyFont="1" applyBorder="1" applyAlignment="1" applyProtection="1">
      <alignment horizontal="left"/>
      <protection locked="0"/>
    </xf>
    <xf numFmtId="164" fontId="35" fillId="0" borderId="0" xfId="0" applyFont="1"/>
    <xf numFmtId="164" fontId="23" fillId="4" borderId="0" xfId="0" applyFont="1" applyFill="1"/>
    <xf numFmtId="3" fontId="5" fillId="0" borderId="26" xfId="0" applyNumberFormat="1" applyFont="1" applyBorder="1" applyAlignment="1">
      <alignment horizontal="right"/>
    </xf>
    <xf numFmtId="49" fontId="5" fillId="0" borderId="27" xfId="0" applyNumberFormat="1" applyFont="1" applyBorder="1"/>
    <xf numFmtId="0" fontId="15" fillId="0" borderId="28" xfId="0" applyNumberFormat="1" applyFont="1" applyBorder="1" applyAlignment="1" applyProtection="1">
      <alignment horizontal="left"/>
      <protection locked="0"/>
    </xf>
    <xf numFmtId="0" fontId="4" fillId="0" borderId="28" xfId="0" applyNumberFormat="1" applyFont="1" applyBorder="1" applyProtection="1">
      <protection locked="0"/>
    </xf>
    <xf numFmtId="3" fontId="4" fillId="0" borderId="29" xfId="0" applyNumberFormat="1" applyFont="1" applyBorder="1" applyProtection="1">
      <protection locked="0"/>
    </xf>
    <xf numFmtId="164" fontId="21" fillId="0" borderId="0" xfId="0" applyFont="1" applyAlignment="1">
      <alignment horizontal="right"/>
    </xf>
    <xf numFmtId="166" fontId="13" fillId="0" borderId="0" xfId="0" applyNumberFormat="1" applyFont="1" applyAlignment="1">
      <alignment horizontal="left"/>
    </xf>
    <xf numFmtId="170" fontId="5" fillId="0" borderId="6" xfId="0" applyNumberFormat="1" applyFont="1" applyBorder="1" applyAlignment="1">
      <alignment horizontal="left"/>
    </xf>
    <xf numFmtId="170" fontId="25" fillId="4" borderId="0" xfId="0" applyNumberFormat="1" applyFont="1" applyFill="1"/>
    <xf numFmtId="170" fontId="2" fillId="0" borderId="0" xfId="0" applyNumberFormat="1" applyFont="1" applyAlignment="1">
      <alignment horizontal="left"/>
    </xf>
    <xf numFmtId="170" fontId="13" fillId="0" borderId="0" xfId="0" applyNumberFormat="1" applyFont="1" applyAlignment="1">
      <alignment horizontal="left"/>
    </xf>
    <xf numFmtId="170" fontId="9" fillId="0" borderId="0" xfId="0" applyNumberFormat="1" applyFont="1" applyAlignment="1">
      <alignment horizontal="left"/>
    </xf>
    <xf numFmtId="170" fontId="20" fillId="0" borderId="0" xfId="0" applyNumberFormat="1" applyFont="1" applyAlignment="1">
      <alignment horizontal="left"/>
    </xf>
    <xf numFmtId="170" fontId="20" fillId="3" borderId="0" xfId="0" applyNumberFormat="1" applyFont="1" applyFill="1" applyAlignment="1">
      <alignment horizontal="left"/>
    </xf>
    <xf numFmtId="170" fontId="3" fillId="0" borderId="0" xfId="0" applyNumberFormat="1" applyFont="1" applyAlignment="1">
      <alignment horizontal="left"/>
    </xf>
    <xf numFmtId="170" fontId="14" fillId="0" borderId="0" xfId="0" applyNumberFormat="1" applyFont="1" applyProtection="1">
      <protection locked="0"/>
    </xf>
    <xf numFmtId="164" fontId="19" fillId="0" borderId="0" xfId="0" applyFont="1" applyAlignment="1">
      <alignment horizontal="left"/>
    </xf>
    <xf numFmtId="164" fontId="17" fillId="0" borderId="0" xfId="0" applyFont="1"/>
    <xf numFmtId="164" fontId="19" fillId="0" borderId="0" xfId="0" applyFont="1"/>
    <xf numFmtId="164" fontId="19" fillId="0" borderId="0" xfId="0" applyFont="1" applyAlignment="1">
      <alignment horizontal="right"/>
    </xf>
    <xf numFmtId="164" fontId="19" fillId="0" borderId="0" xfId="0" applyFont="1" applyAlignment="1" applyProtection="1">
      <alignment horizontal="left"/>
      <protection locked="0"/>
    </xf>
    <xf numFmtId="37" fontId="13" fillId="0" borderId="0" xfId="0" applyNumberFormat="1" applyFont="1" applyAlignment="1">
      <alignment horizontal="left"/>
    </xf>
    <xf numFmtId="169" fontId="13" fillId="0" borderId="0" xfId="0" applyNumberFormat="1" applyFont="1" applyAlignment="1">
      <alignment horizontal="left"/>
    </xf>
    <xf numFmtId="169" fontId="13" fillId="0" borderId="0" xfId="0" applyNumberFormat="1" applyFont="1" applyAlignment="1">
      <alignment horizontal="center"/>
    </xf>
    <xf numFmtId="2" fontId="28" fillId="3" borderId="0" xfId="0" applyNumberFormat="1" applyFont="1" applyFill="1" applyProtection="1">
      <protection locked="0"/>
    </xf>
    <xf numFmtId="164" fontId="0" fillId="3" borderId="0" xfId="0" applyFill="1" applyAlignment="1">
      <alignment horizontal="right"/>
    </xf>
    <xf numFmtId="1" fontId="5" fillId="0" borderId="6" xfId="0" applyNumberFormat="1" applyFont="1" applyBorder="1" applyAlignment="1" applyProtection="1">
      <alignment horizontal="left"/>
      <protection locked="0"/>
    </xf>
    <xf numFmtId="164" fontId="36" fillId="4" borderId="0" xfId="0" applyFont="1" applyFill="1" applyProtection="1">
      <protection locked="0"/>
    </xf>
    <xf numFmtId="164" fontId="2" fillId="0" borderId="0" xfId="0" applyFont="1" applyAlignment="1">
      <alignment horizontal="left"/>
    </xf>
    <xf numFmtId="164" fontId="2" fillId="0" borderId="0" xfId="0" applyFont="1" applyAlignment="1">
      <alignment horizontal="right"/>
    </xf>
    <xf numFmtId="165" fontId="13" fillId="0" borderId="0" xfId="0" applyNumberFormat="1" applyFont="1" applyAlignment="1">
      <alignment horizontal="center"/>
    </xf>
    <xf numFmtId="164" fontId="13" fillId="4" borderId="0" xfId="0" applyFont="1" applyFill="1"/>
    <xf numFmtId="168" fontId="13" fillId="0" borderId="0" xfId="0" applyNumberFormat="1" applyFont="1" applyAlignment="1">
      <alignment horizontal="left"/>
    </xf>
    <xf numFmtId="165" fontId="17" fillId="0" borderId="0" xfId="0" quotePrefix="1" applyNumberFormat="1" applyFont="1" applyAlignment="1">
      <alignment horizontal="right"/>
    </xf>
    <xf numFmtId="165" fontId="17" fillId="0" borderId="0" xfId="0" applyNumberFormat="1" applyFont="1"/>
    <xf numFmtId="165" fontId="17" fillId="0" borderId="21" xfId="0" applyNumberFormat="1" applyFont="1" applyBorder="1"/>
    <xf numFmtId="164" fontId="13" fillId="4" borderId="0" xfId="0" applyFont="1" applyFill="1" applyAlignment="1">
      <alignment horizontal="center"/>
    </xf>
    <xf numFmtId="3" fontId="3" fillId="0" borderId="30" xfId="0" applyNumberFormat="1" applyFont="1" applyBorder="1"/>
    <xf numFmtId="3" fontId="3" fillId="3" borderId="30" xfId="0" applyNumberFormat="1" applyFont="1" applyFill="1" applyBorder="1"/>
    <xf numFmtId="3" fontId="3" fillId="3" borderId="0" xfId="0" applyNumberFormat="1" applyFont="1" applyFill="1"/>
    <xf numFmtId="4" fontId="25" fillId="4" borderId="0" xfId="0" applyNumberFormat="1" applyFont="1" applyFill="1"/>
    <xf numFmtId="4" fontId="3" fillId="0" borderId="0" xfId="0" applyNumberFormat="1" applyFont="1" applyAlignment="1">
      <alignment horizontal="center"/>
    </xf>
    <xf numFmtId="4" fontId="3" fillId="0" borderId="12" xfId="0" applyNumberFormat="1" applyFont="1" applyBorder="1"/>
    <xf numFmtId="4" fontId="3" fillId="0" borderId="13" xfId="0" applyNumberFormat="1" applyFont="1" applyBorder="1"/>
    <xf numFmtId="4" fontId="3" fillId="0" borderId="25" xfId="0" applyNumberFormat="1" applyFont="1" applyBorder="1"/>
    <xf numFmtId="4" fontId="3" fillId="0" borderId="24" xfId="0" applyNumberFormat="1" applyFont="1" applyBorder="1"/>
    <xf numFmtId="4" fontId="2" fillId="0" borderId="0" xfId="0" applyNumberFormat="1" applyFont="1"/>
    <xf numFmtId="4" fontId="26" fillId="0" borderId="0" xfId="0" applyNumberFormat="1" applyFont="1" applyAlignment="1">
      <alignment horizontal="center"/>
    </xf>
    <xf numFmtId="4" fontId="3" fillId="3" borderId="13" xfId="0" applyNumberFormat="1" applyFont="1" applyFill="1" applyBorder="1"/>
    <xf numFmtId="4" fontId="3" fillId="0" borderId="31" xfId="0" applyNumberFormat="1" applyFont="1" applyBorder="1"/>
    <xf numFmtId="4" fontId="3" fillId="0" borderId="0" xfId="0" applyNumberFormat="1" applyFont="1"/>
    <xf numFmtId="4" fontId="3" fillId="0" borderId="32" xfId="0" applyNumberFormat="1" applyFont="1" applyBorder="1"/>
    <xf numFmtId="4" fontId="3" fillId="0" borderId="22" xfId="0" applyNumberFormat="1" applyFont="1" applyBorder="1"/>
    <xf numFmtId="4" fontId="3" fillId="0" borderId="33" xfId="0" applyNumberFormat="1" applyFont="1" applyBorder="1"/>
    <xf numFmtId="166" fontId="3" fillId="0" borderId="0" xfId="0" applyNumberFormat="1" applyFont="1" applyAlignment="1">
      <alignment horizontal="center"/>
    </xf>
    <xf numFmtId="166" fontId="3" fillId="0" borderId="0" xfId="0" applyNumberFormat="1" applyFont="1"/>
    <xf numFmtId="4" fontId="17" fillId="0" borderId="0" xfId="0" applyNumberFormat="1" applyFont="1" applyAlignment="1">
      <alignment horizontal="center"/>
    </xf>
    <xf numFmtId="3" fontId="17" fillId="0" borderId="0" xfId="0" applyNumberFormat="1" applyFont="1" applyAlignment="1">
      <alignment horizontal="center"/>
    </xf>
    <xf numFmtId="4" fontId="17" fillId="0" borderId="0" xfId="0" applyNumberFormat="1" applyFont="1" applyAlignment="1">
      <alignment horizontal="center" vertical="top"/>
    </xf>
    <xf numFmtId="3" fontId="17" fillId="0" borderId="0" xfId="0" applyNumberFormat="1" applyFont="1" applyAlignment="1">
      <alignment horizontal="center" vertical="top"/>
    </xf>
    <xf numFmtId="4" fontId="5" fillId="0" borderId="0" xfId="0" applyNumberFormat="1" applyFont="1" applyAlignment="1">
      <alignment horizontal="center"/>
    </xf>
    <xf numFmtId="3" fontId="26" fillId="3" borderId="0" xfId="0" applyNumberFormat="1" applyFont="1" applyFill="1"/>
    <xf numFmtId="164" fontId="20" fillId="3" borderId="0" xfId="0" applyFont="1" applyFill="1"/>
    <xf numFmtId="166" fontId="37" fillId="0" borderId="0" xfId="0" applyNumberFormat="1" applyFont="1" applyAlignment="1">
      <alignment horizontal="center"/>
    </xf>
    <xf numFmtId="166" fontId="37" fillId="0" borderId="0" xfId="0" applyNumberFormat="1" applyFont="1"/>
    <xf numFmtId="4" fontId="37" fillId="0" borderId="0" xfId="0" applyNumberFormat="1" applyFont="1" applyAlignment="1">
      <alignment horizontal="center"/>
    </xf>
    <xf numFmtId="4" fontId="37" fillId="0" borderId="0" xfId="0" applyNumberFormat="1" applyFont="1" applyAlignment="1">
      <alignment horizontal="center" vertical="top"/>
    </xf>
    <xf numFmtId="164" fontId="5" fillId="0" borderId="0" xfId="0" applyFont="1" applyAlignment="1">
      <alignment horizontal="center"/>
    </xf>
    <xf numFmtId="164" fontId="13" fillId="0" borderId="0" xfId="0" applyFont="1" applyAlignment="1">
      <alignment horizontal="center"/>
    </xf>
    <xf numFmtId="164" fontId="13" fillId="3" borderId="0" xfId="0" applyFont="1" applyFill="1"/>
    <xf numFmtId="1" fontId="13" fillId="0" borderId="0" xfId="0" applyNumberFormat="1" applyFont="1"/>
    <xf numFmtId="14" fontId="13" fillId="0" borderId="0" xfId="0" applyNumberFormat="1" applyFont="1" applyAlignment="1">
      <alignment horizontal="left"/>
    </xf>
    <xf numFmtId="14" fontId="13" fillId="0" borderId="0" xfId="0" applyNumberFormat="1" applyFont="1" applyAlignment="1">
      <alignment horizontal="center"/>
    </xf>
    <xf numFmtId="49" fontId="13" fillId="0" borderId="0" xfId="0" applyNumberFormat="1" applyFont="1"/>
    <xf numFmtId="165" fontId="13" fillId="0" borderId="34" xfId="0" applyNumberFormat="1" applyFont="1" applyBorder="1"/>
    <xf numFmtId="165" fontId="13" fillId="0" borderId="0" xfId="0" quotePrefix="1" applyNumberFormat="1" applyFont="1" applyAlignment="1">
      <alignment horizontal="center"/>
    </xf>
    <xf numFmtId="165" fontId="13" fillId="0" borderId="6" xfId="0" applyNumberFormat="1" applyFont="1" applyBorder="1" applyProtection="1">
      <protection locked="0"/>
    </xf>
    <xf numFmtId="164" fontId="13" fillId="0" borderId="0" xfId="0" quotePrefix="1" applyFont="1" applyAlignment="1">
      <alignment horizontal="center"/>
    </xf>
    <xf numFmtId="165" fontId="18" fillId="0" borderId="6" xfId="0" applyNumberFormat="1" applyFont="1" applyBorder="1"/>
    <xf numFmtId="165" fontId="13" fillId="0" borderId="35" xfId="0" applyNumberFormat="1" applyFont="1" applyBorder="1"/>
    <xf numFmtId="165" fontId="13" fillId="0" borderId="36" xfId="0" applyNumberFormat="1" applyFont="1" applyBorder="1"/>
    <xf numFmtId="165" fontId="13" fillId="0" borderId="36" xfId="0" applyNumberFormat="1" applyFont="1" applyBorder="1" applyProtection="1">
      <protection locked="0"/>
    </xf>
    <xf numFmtId="165" fontId="13" fillId="0" borderId="37" xfId="0" applyNumberFormat="1" applyFont="1" applyBorder="1"/>
    <xf numFmtId="165" fontId="18" fillId="0" borderId="36" xfId="0" applyNumberFormat="1" applyFont="1" applyBorder="1"/>
    <xf numFmtId="165" fontId="17" fillId="0" borderId="38" xfId="0" quotePrefix="1" applyNumberFormat="1" applyFont="1" applyBorder="1" applyAlignment="1">
      <alignment horizontal="right"/>
    </xf>
    <xf numFmtId="165" fontId="17" fillId="0" borderId="39" xfId="0" quotePrefix="1" applyNumberFormat="1" applyFont="1" applyBorder="1" applyAlignment="1">
      <alignment horizontal="right"/>
    </xf>
    <xf numFmtId="165" fontId="17" fillId="0" borderId="40" xfId="0" quotePrefix="1" applyNumberFormat="1" applyFont="1" applyBorder="1" applyAlignment="1">
      <alignment horizontal="right"/>
    </xf>
    <xf numFmtId="165" fontId="18" fillId="0" borderId="39" xfId="0" quotePrefix="1" applyNumberFormat="1" applyFont="1" applyBorder="1" applyAlignment="1">
      <alignment horizontal="right"/>
    </xf>
    <xf numFmtId="165" fontId="13" fillId="0" borderId="41" xfId="0" applyNumberFormat="1" applyFont="1" applyBorder="1"/>
    <xf numFmtId="165" fontId="13" fillId="0" borderId="42" xfId="0" applyNumberFormat="1" applyFont="1" applyBorder="1"/>
    <xf numFmtId="165" fontId="13" fillId="0" borderId="42" xfId="0" applyNumberFormat="1" applyFont="1" applyBorder="1" applyProtection="1">
      <protection locked="0"/>
    </xf>
    <xf numFmtId="165" fontId="18" fillId="0" borderId="42" xfId="0" applyNumberFormat="1" applyFont="1" applyBorder="1"/>
    <xf numFmtId="165" fontId="13" fillId="0" borderId="43" xfId="0" applyNumberFormat="1" applyFont="1" applyBorder="1"/>
    <xf numFmtId="165" fontId="13" fillId="0" borderId="44" xfId="0" applyNumberFormat="1" applyFont="1" applyBorder="1"/>
    <xf numFmtId="165" fontId="13" fillId="0" borderId="44" xfId="0" applyNumberFormat="1" applyFont="1" applyBorder="1" applyProtection="1">
      <protection locked="0"/>
    </xf>
    <xf numFmtId="165" fontId="18" fillId="0" borderId="44" xfId="0" applyNumberFormat="1" applyFont="1" applyBorder="1"/>
    <xf numFmtId="165" fontId="17" fillId="0" borderId="34" xfId="0" quotePrefix="1" applyNumberFormat="1" applyFont="1" applyBorder="1" applyAlignment="1">
      <alignment horizontal="right"/>
    </xf>
    <xf numFmtId="165" fontId="17" fillId="0" borderId="45" xfId="0" quotePrefix="1" applyNumberFormat="1" applyFont="1" applyBorder="1" applyAlignment="1">
      <alignment horizontal="right"/>
    </xf>
    <xf numFmtId="165" fontId="18" fillId="0" borderId="45" xfId="0" quotePrefix="1" applyNumberFormat="1" applyFont="1" applyBorder="1" applyAlignment="1">
      <alignment horizontal="right"/>
    </xf>
    <xf numFmtId="165" fontId="17" fillId="0" borderId="46" xfId="0" applyNumberFormat="1" applyFont="1" applyBorder="1"/>
    <xf numFmtId="165" fontId="17" fillId="0" borderId="0" xfId="0" applyNumberFormat="1" applyFont="1" applyAlignment="1">
      <alignment horizontal="center"/>
    </xf>
    <xf numFmtId="164" fontId="17" fillId="0" borderId="0" xfId="0" applyFont="1" applyAlignment="1">
      <alignment horizontal="center"/>
    </xf>
    <xf numFmtId="165" fontId="17" fillId="0" borderId="47" xfId="0" applyNumberFormat="1" applyFont="1" applyBorder="1"/>
    <xf numFmtId="165" fontId="18" fillId="0" borderId="21" xfId="0" applyNumberFormat="1" applyFont="1" applyBorder="1"/>
    <xf numFmtId="164" fontId="13" fillId="3" borderId="0" xfId="0" applyFont="1" applyFill="1" applyAlignment="1">
      <alignment horizontal="right"/>
    </xf>
    <xf numFmtId="3" fontId="13" fillId="0" borderId="0" xfId="0" applyNumberFormat="1" applyFont="1" applyAlignment="1">
      <alignment horizontal="left"/>
    </xf>
    <xf numFmtId="164" fontId="1" fillId="0" borderId="0" xfId="0" applyFont="1"/>
    <xf numFmtId="164" fontId="16" fillId="0" borderId="0" xfId="0" applyFont="1"/>
    <xf numFmtId="168" fontId="31" fillId="0" borderId="0" xfId="0" applyNumberFormat="1" applyFont="1" applyAlignment="1">
      <alignment horizontal="center"/>
    </xf>
    <xf numFmtId="164" fontId="31" fillId="0" borderId="0" xfId="0" applyFont="1"/>
    <xf numFmtId="165" fontId="31" fillId="0" borderId="0" xfId="0" applyNumberFormat="1" applyFont="1"/>
    <xf numFmtId="164" fontId="31" fillId="0" borderId="0" xfId="0" applyFont="1" applyAlignment="1">
      <alignment horizontal="center"/>
    </xf>
    <xf numFmtId="171" fontId="31" fillId="0" borderId="0" xfId="0" applyNumberFormat="1" applyFont="1" applyAlignment="1">
      <alignment horizontal="center"/>
    </xf>
    <xf numFmtId="164" fontId="15" fillId="0" borderId="0" xfId="0" applyFont="1" applyAlignment="1" applyProtection="1">
      <alignment horizontal="center"/>
      <protection locked="0"/>
    </xf>
    <xf numFmtId="164" fontId="38" fillId="4" borderId="0" xfId="0" applyFont="1" applyFill="1"/>
    <xf numFmtId="4" fontId="28" fillId="4" borderId="0" xfId="0" applyNumberFormat="1" applyFont="1" applyFill="1"/>
    <xf numFmtId="4" fontId="4" fillId="0" borderId="0" xfId="0" applyNumberFormat="1" applyFont="1" applyAlignment="1">
      <alignment horizontal="center"/>
    </xf>
    <xf numFmtId="4" fontId="4" fillId="0" borderId="12" xfId="0" applyNumberFormat="1" applyFont="1" applyBorder="1" applyProtection="1">
      <protection locked="0"/>
    </xf>
    <xf numFmtId="4" fontId="4" fillId="0" borderId="13" xfId="0" applyNumberFormat="1" applyFont="1" applyBorder="1" applyProtection="1">
      <protection locked="0"/>
    </xf>
    <xf numFmtId="4" fontId="4" fillId="0" borderId="25" xfId="0" applyNumberFormat="1" applyFont="1" applyBorder="1" applyProtection="1">
      <protection locked="0"/>
    </xf>
    <xf numFmtId="4" fontId="41" fillId="0" borderId="0" xfId="0" applyNumberFormat="1" applyFont="1"/>
    <xf numFmtId="4" fontId="7" fillId="0" borderId="0" xfId="0" applyNumberFormat="1" applyFont="1" applyAlignment="1">
      <alignment horizontal="center"/>
    </xf>
    <xf numFmtId="4" fontId="4" fillId="3" borderId="13" xfId="0" applyNumberFormat="1" applyFont="1" applyFill="1" applyBorder="1" applyProtection="1">
      <protection locked="0"/>
    </xf>
    <xf numFmtId="4" fontId="4" fillId="0" borderId="0" xfId="0" applyNumberFormat="1" applyFont="1"/>
    <xf numFmtId="4" fontId="4" fillId="0" borderId="32" xfId="0" applyNumberFormat="1" applyFont="1" applyBorder="1" applyProtection="1">
      <protection locked="0"/>
    </xf>
    <xf numFmtId="4" fontId="4" fillId="0" borderId="22" xfId="0" applyNumberFormat="1" applyFont="1" applyBorder="1"/>
    <xf numFmtId="4" fontId="4" fillId="0" borderId="33" xfId="0" applyNumberFormat="1" applyFont="1" applyBorder="1" applyProtection="1">
      <protection locked="0"/>
    </xf>
    <xf numFmtId="4" fontId="5" fillId="0" borderId="31" xfId="0" applyNumberFormat="1" applyFont="1" applyBorder="1"/>
    <xf numFmtId="4" fontId="4" fillId="0" borderId="25" xfId="0" applyNumberFormat="1" applyFont="1" applyBorder="1"/>
    <xf numFmtId="3" fontId="3" fillId="0" borderId="0" xfId="0" applyNumberFormat="1" applyFont="1" applyAlignment="1">
      <alignment horizontal="left"/>
    </xf>
    <xf numFmtId="164" fontId="13" fillId="0" borderId="0" xfId="0" applyFont="1" applyAlignment="1">
      <alignment horizontal="center" wrapText="1"/>
    </xf>
    <xf numFmtId="164" fontId="14" fillId="2" borderId="0" xfId="0" applyFont="1" applyFill="1" applyAlignment="1" applyProtection="1">
      <alignment horizontal="center"/>
      <protection locked="0"/>
    </xf>
    <xf numFmtId="3" fontId="5" fillId="2" borderId="6" xfId="0" applyNumberFormat="1" applyFont="1" applyFill="1" applyBorder="1" applyAlignment="1">
      <alignment horizontal="center"/>
    </xf>
    <xf numFmtId="3" fontId="7" fillId="2" borderId="6" xfId="0" applyNumberFormat="1" applyFont="1" applyFill="1" applyBorder="1" applyAlignment="1">
      <alignment horizontal="center"/>
    </xf>
    <xf numFmtId="164" fontId="28" fillId="4" borderId="0" xfId="0" applyFont="1" applyFill="1" applyAlignment="1">
      <alignment horizontal="center"/>
    </xf>
    <xf numFmtId="164" fontId="15" fillId="0" borderId="0" xfId="0" applyFont="1" applyAlignment="1">
      <alignment horizontal="center"/>
    </xf>
    <xf numFmtId="164" fontId="15" fillId="0" borderId="6" xfId="0" applyFont="1" applyBorder="1" applyAlignment="1" applyProtection="1">
      <alignment horizontal="center"/>
      <protection locked="0"/>
    </xf>
    <xf numFmtId="164" fontId="2" fillId="0" borderId="0" xfId="0" applyFont="1" applyProtection="1">
      <protection locked="0"/>
    </xf>
    <xf numFmtId="164" fontId="19" fillId="0" borderId="0" xfId="0" applyFont="1" applyProtection="1">
      <protection locked="0"/>
    </xf>
    <xf numFmtId="164" fontId="28" fillId="0" borderId="0" xfId="0" applyFont="1" applyProtection="1">
      <protection locked="0"/>
    </xf>
    <xf numFmtId="166" fontId="13" fillId="0" borderId="0" xfId="0" applyNumberFormat="1" applyFont="1" applyAlignment="1" applyProtection="1">
      <alignment horizontal="right"/>
      <protection locked="0"/>
    </xf>
    <xf numFmtId="164" fontId="37" fillId="4" borderId="0" xfId="0" applyFont="1" applyFill="1"/>
    <xf numFmtId="164" fontId="39" fillId="4" borderId="0" xfId="0" applyFont="1" applyFill="1" applyProtection="1">
      <protection hidden="1"/>
    </xf>
    <xf numFmtId="3" fontId="4" fillId="0" borderId="0" xfId="0" applyNumberFormat="1" applyFont="1" applyAlignment="1" applyProtection="1">
      <alignment horizontal="center"/>
      <protection locked="0" hidden="1"/>
    </xf>
    <xf numFmtId="3" fontId="3" fillId="0" borderId="6" xfId="0" applyNumberFormat="1" applyFont="1" applyBorder="1" applyProtection="1">
      <protection hidden="1"/>
    </xf>
    <xf numFmtId="3" fontId="3" fillId="0" borderId="12" xfId="0" applyNumberFormat="1" applyFont="1" applyBorder="1" applyProtection="1">
      <protection hidden="1"/>
    </xf>
    <xf numFmtId="3" fontId="3" fillId="0" borderId="13" xfId="0" applyNumberFormat="1" applyFont="1" applyBorder="1" applyProtection="1">
      <protection hidden="1"/>
    </xf>
    <xf numFmtId="3" fontId="3" fillId="0" borderId="25" xfId="0" applyNumberFormat="1" applyFont="1" applyBorder="1" applyProtection="1">
      <protection hidden="1"/>
    </xf>
    <xf numFmtId="3" fontId="3" fillId="0" borderId="24" xfId="0" applyNumberFormat="1" applyFont="1" applyBorder="1" applyProtection="1">
      <protection hidden="1"/>
    </xf>
    <xf numFmtId="3" fontId="3" fillId="0" borderId="2" xfId="0" applyNumberFormat="1" applyFont="1" applyBorder="1" applyProtection="1">
      <protection hidden="1"/>
    </xf>
    <xf numFmtId="3" fontId="3" fillId="3" borderId="13" xfId="0" applyNumberFormat="1" applyFont="1" applyFill="1" applyBorder="1" applyProtection="1">
      <protection hidden="1"/>
    </xf>
    <xf numFmtId="3" fontId="3" fillId="0" borderId="31" xfId="0" applyNumberFormat="1" applyFont="1" applyBorder="1" applyProtection="1">
      <protection hidden="1"/>
    </xf>
    <xf numFmtId="3" fontId="3" fillId="0" borderId="32" xfId="0" applyNumberFormat="1" applyFont="1" applyBorder="1" applyProtection="1">
      <protection hidden="1"/>
    </xf>
    <xf numFmtId="3" fontId="3" fillId="0" borderId="2" xfId="0" applyNumberFormat="1" applyFont="1" applyBorder="1" applyProtection="1">
      <protection locked="0" hidden="1"/>
    </xf>
    <xf numFmtId="3" fontId="3" fillId="0" borderId="33" xfId="0" applyNumberFormat="1" applyFont="1" applyBorder="1" applyProtection="1">
      <protection hidden="1"/>
    </xf>
    <xf numFmtId="14" fontId="19" fillId="0" borderId="0" xfId="0" applyNumberFormat="1" applyFont="1" applyAlignment="1" applyProtection="1">
      <alignment horizontal="left"/>
      <protection locked="0"/>
    </xf>
    <xf numFmtId="170" fontId="9" fillId="5" borderId="0" xfId="0" applyNumberFormat="1" applyFont="1" applyFill="1" applyAlignment="1">
      <alignment horizontal="left"/>
    </xf>
    <xf numFmtId="164" fontId="10" fillId="5" borderId="0" xfId="0" applyFont="1" applyFill="1"/>
    <xf numFmtId="164" fontId="14" fillId="5" borderId="0" xfId="0" applyFont="1" applyFill="1"/>
    <xf numFmtId="164" fontId="15" fillId="5" borderId="0" xfId="0" applyFont="1" applyFill="1" applyAlignment="1">
      <alignment horizontal="center"/>
    </xf>
    <xf numFmtId="170" fontId="5" fillId="5" borderId="6" xfId="0" applyNumberFormat="1" applyFont="1" applyFill="1" applyBorder="1" applyAlignment="1">
      <alignment horizontal="left"/>
    </xf>
    <xf numFmtId="49" fontId="5" fillId="5" borderId="1" xfId="0" applyNumberFormat="1" applyFont="1" applyFill="1" applyBorder="1"/>
    <xf numFmtId="0" fontId="15" fillId="5" borderId="4" xfId="0" applyNumberFormat="1" applyFont="1" applyFill="1" applyBorder="1" applyAlignment="1" applyProtection="1">
      <alignment horizontal="left"/>
      <protection locked="0"/>
    </xf>
    <xf numFmtId="0" fontId="4" fillId="5" borderId="10" xfId="0" applyNumberFormat="1" applyFont="1" applyFill="1" applyBorder="1" applyProtection="1">
      <protection locked="0"/>
    </xf>
    <xf numFmtId="3" fontId="4" fillId="5" borderId="1" xfId="0" applyNumberFormat="1" applyFont="1" applyFill="1" applyBorder="1" applyProtection="1">
      <protection locked="0"/>
    </xf>
    <xf numFmtId="3" fontId="3" fillId="5" borderId="12" xfId="0" applyNumberFormat="1" applyFont="1" applyFill="1" applyBorder="1"/>
    <xf numFmtId="3" fontId="4" fillId="5" borderId="0" xfId="0" applyNumberFormat="1" applyFont="1" applyFill="1" applyAlignment="1" applyProtection="1">
      <alignment horizontal="center"/>
      <protection locked="0"/>
    </xf>
    <xf numFmtId="3" fontId="3" fillId="5" borderId="0" xfId="0" applyNumberFormat="1" applyFont="1" applyFill="1"/>
    <xf numFmtId="164" fontId="15" fillId="5" borderId="6" xfId="0" applyFont="1" applyFill="1" applyBorder="1" applyAlignment="1" applyProtection="1">
      <alignment horizontal="center"/>
      <protection locked="0"/>
    </xf>
    <xf numFmtId="3" fontId="5" fillId="5" borderId="6" xfId="0" applyNumberFormat="1" applyFont="1" applyFill="1" applyBorder="1"/>
    <xf numFmtId="0" fontId="4" fillId="5" borderId="6" xfId="0" applyNumberFormat="1" applyFont="1" applyFill="1" applyBorder="1" applyProtection="1">
      <protection locked="0"/>
    </xf>
    <xf numFmtId="3" fontId="3" fillId="5" borderId="13" xfId="0" applyNumberFormat="1" applyFont="1" applyFill="1" applyBorder="1"/>
    <xf numFmtId="49" fontId="5" fillId="5" borderId="3" xfId="0" applyNumberFormat="1" applyFont="1" applyFill="1" applyBorder="1"/>
    <xf numFmtId="49" fontId="5" fillId="5" borderId="2" xfId="0" applyNumberFormat="1" applyFont="1" applyFill="1" applyBorder="1"/>
    <xf numFmtId="0" fontId="4" fillId="5" borderId="11" xfId="0" applyNumberFormat="1" applyFont="1" applyFill="1" applyBorder="1" applyProtection="1">
      <protection locked="0"/>
    </xf>
    <xf numFmtId="3" fontId="4" fillId="5" borderId="3" xfId="0" applyNumberFormat="1" applyFont="1" applyFill="1" applyBorder="1" applyProtection="1">
      <protection locked="0"/>
    </xf>
    <xf numFmtId="49" fontId="5" fillId="5" borderId="9" xfId="0" applyNumberFormat="1" applyFont="1" applyFill="1" applyBorder="1"/>
    <xf numFmtId="0" fontId="4" fillId="5" borderId="4" xfId="0" applyNumberFormat="1" applyFont="1" applyFill="1" applyBorder="1"/>
    <xf numFmtId="3" fontId="4" fillId="5" borderId="2" xfId="0" applyNumberFormat="1" applyFont="1" applyFill="1" applyBorder="1"/>
    <xf numFmtId="3" fontId="4" fillId="5" borderId="0" xfId="0" applyNumberFormat="1" applyFont="1" applyFill="1" applyAlignment="1">
      <alignment horizontal="center"/>
    </xf>
    <xf numFmtId="3" fontId="11" fillId="5" borderId="0" xfId="0" applyNumberFormat="1" applyFont="1" applyFill="1"/>
    <xf numFmtId="49" fontId="5" fillId="5" borderId="8" xfId="0" applyNumberFormat="1" applyFont="1" applyFill="1" applyBorder="1"/>
    <xf numFmtId="0" fontId="4" fillId="5" borderId="4" xfId="0" applyNumberFormat="1" applyFont="1" applyFill="1" applyBorder="1" applyProtection="1">
      <protection locked="0"/>
    </xf>
    <xf numFmtId="3" fontId="4" fillId="5" borderId="2" xfId="0" applyNumberFormat="1" applyFont="1" applyFill="1" applyBorder="1" applyProtection="1">
      <protection locked="0"/>
    </xf>
    <xf numFmtId="3" fontId="12" fillId="5" borderId="0" xfId="0" applyNumberFormat="1" applyFont="1" applyFill="1"/>
    <xf numFmtId="49" fontId="5" fillId="5" borderId="27" xfId="0" applyNumberFormat="1" applyFont="1" applyFill="1" applyBorder="1"/>
    <xf numFmtId="0" fontId="15" fillId="5" borderId="28" xfId="0" applyNumberFormat="1" applyFont="1" applyFill="1" applyBorder="1" applyAlignment="1" applyProtection="1">
      <alignment horizontal="left"/>
      <protection locked="0"/>
    </xf>
    <xf numFmtId="0" fontId="4" fillId="5" borderId="28" xfId="0" applyNumberFormat="1" applyFont="1" applyFill="1" applyBorder="1" applyProtection="1">
      <protection locked="0"/>
    </xf>
    <xf numFmtId="3" fontId="4" fillId="5" borderId="29" xfId="0" applyNumberFormat="1" applyFont="1" applyFill="1" applyBorder="1" applyProtection="1">
      <protection locked="0"/>
    </xf>
    <xf numFmtId="3" fontId="3" fillId="5" borderId="25" xfId="0" applyNumberFormat="1" applyFont="1" applyFill="1" applyBorder="1"/>
    <xf numFmtId="170" fontId="20" fillId="5" borderId="0" xfId="0" applyNumberFormat="1" applyFont="1" applyFill="1" applyAlignment="1">
      <alignment horizontal="left"/>
    </xf>
    <xf numFmtId="164" fontId="2" fillId="5" borderId="0" xfId="0" applyFont="1" applyFill="1"/>
    <xf numFmtId="164" fontId="15" fillId="5" borderId="0" xfId="0" applyFont="1" applyFill="1" applyProtection="1">
      <protection locked="0"/>
    </xf>
    <xf numFmtId="0" fontId="3" fillId="5" borderId="0" xfId="0" applyNumberFormat="1" applyFont="1" applyFill="1"/>
    <xf numFmtId="3" fontId="5" fillId="5" borderId="26" xfId="0" applyNumberFormat="1" applyFont="1" applyFill="1" applyBorder="1" applyAlignment="1">
      <alignment horizontal="right"/>
    </xf>
    <xf numFmtId="3" fontId="3" fillId="5" borderId="24" xfId="0" applyNumberFormat="1" applyFont="1" applyFill="1" applyBorder="1"/>
    <xf numFmtId="170" fontId="2" fillId="5" borderId="0" xfId="0" applyNumberFormat="1" applyFont="1" applyFill="1" applyAlignment="1">
      <alignment horizontal="left"/>
    </xf>
    <xf numFmtId="164" fontId="3" fillId="5" borderId="0" xfId="0" applyFont="1" applyFill="1"/>
    <xf numFmtId="0" fontId="4" fillId="5" borderId="7" xfId="0" applyNumberFormat="1" applyFont="1" applyFill="1" applyBorder="1" applyProtection="1">
      <protection locked="0"/>
    </xf>
    <xf numFmtId="49" fontId="5" fillId="5" borderId="2" xfId="0" quotePrefix="1" applyNumberFormat="1" applyFont="1" applyFill="1" applyBorder="1"/>
    <xf numFmtId="9" fontId="4" fillId="5" borderId="7" xfId="0" applyNumberFormat="1" applyFont="1" applyFill="1" applyBorder="1" applyProtection="1">
      <protection locked="0"/>
    </xf>
    <xf numFmtId="3" fontId="3" fillId="5" borderId="2" xfId="0" applyNumberFormat="1" applyFont="1" applyFill="1" applyBorder="1" applyProtection="1">
      <protection hidden="1"/>
    </xf>
    <xf numFmtId="0" fontId="4" fillId="5" borderId="7" xfId="0" applyNumberFormat="1" applyFont="1" applyFill="1" applyBorder="1"/>
    <xf numFmtId="164" fontId="5" fillId="5" borderId="2" xfId="0" applyFont="1" applyFill="1" applyBorder="1"/>
    <xf numFmtId="0" fontId="7" fillId="5" borderId="7" xfId="0" applyNumberFormat="1" applyFont="1" applyFill="1" applyBorder="1" applyProtection="1">
      <protection locked="0"/>
    </xf>
    <xf numFmtId="3" fontId="7" fillId="5" borderId="2" xfId="0" applyNumberFormat="1" applyFont="1" applyFill="1" applyBorder="1" applyProtection="1">
      <protection locked="0"/>
    </xf>
    <xf numFmtId="3" fontId="7" fillId="5" borderId="0" xfId="0" applyNumberFormat="1" applyFont="1" applyFill="1" applyAlignment="1">
      <alignment horizontal="center"/>
    </xf>
    <xf numFmtId="3" fontId="4" fillId="5" borderId="0" xfId="0" applyNumberFormat="1" applyFont="1" applyFill="1"/>
    <xf numFmtId="0" fontId="4" fillId="5" borderId="0" xfId="0" applyNumberFormat="1" applyFont="1" applyFill="1"/>
    <xf numFmtId="3" fontId="5" fillId="5" borderId="0" xfId="0" applyNumberFormat="1" applyFont="1" applyFill="1" applyAlignment="1">
      <alignment horizontal="right"/>
    </xf>
    <xf numFmtId="3" fontId="3" fillId="5" borderId="2" xfId="0" applyNumberFormat="1" applyFont="1" applyFill="1" applyBorder="1"/>
    <xf numFmtId="164" fontId="15" fillId="5" borderId="5" xfId="0" applyFont="1" applyFill="1" applyBorder="1" applyProtection="1">
      <protection locked="0"/>
    </xf>
    <xf numFmtId="3" fontId="3" fillId="5" borderId="2" xfId="0" applyNumberFormat="1" applyFont="1" applyFill="1" applyBorder="1" applyProtection="1">
      <protection locked="0"/>
    </xf>
    <xf numFmtId="3" fontId="4" fillId="5" borderId="7" xfId="0" applyNumberFormat="1" applyFont="1" applyFill="1" applyBorder="1" applyProtection="1">
      <protection locked="0"/>
    </xf>
    <xf numFmtId="164" fontId="0" fillId="5" borderId="0" xfId="0" applyFill="1"/>
    <xf numFmtId="3" fontId="4" fillId="5" borderId="7" xfId="0" applyNumberFormat="1" applyFont="1" applyFill="1" applyBorder="1"/>
    <xf numFmtId="164" fontId="9" fillId="5" borderId="0" xfId="0" applyFont="1" applyFill="1"/>
    <xf numFmtId="49" fontId="5" fillId="5" borderId="2" xfId="0" applyNumberFormat="1" applyFont="1" applyFill="1" applyBorder="1" applyAlignment="1">
      <alignment horizontal="left"/>
    </xf>
    <xf numFmtId="3" fontId="3" fillId="5" borderId="0" xfId="0" applyNumberFormat="1" applyFont="1" applyFill="1" applyAlignment="1">
      <alignment horizontal="center"/>
    </xf>
    <xf numFmtId="3" fontId="3" fillId="5" borderId="0" xfId="0" applyNumberFormat="1" applyFont="1" applyFill="1" applyAlignment="1">
      <alignment horizontal="right"/>
    </xf>
    <xf numFmtId="4" fontId="4" fillId="5" borderId="2" xfId="0" applyNumberFormat="1" applyFont="1" applyFill="1" applyBorder="1" applyProtection="1">
      <protection locked="0"/>
    </xf>
    <xf numFmtId="167" fontId="14" fillId="5" borderId="28" xfId="0" applyNumberFormat="1" applyFont="1" applyFill="1" applyBorder="1" applyAlignment="1" applyProtection="1">
      <alignment horizontal="left"/>
      <protection locked="0" hidden="1"/>
    </xf>
    <xf numFmtId="49" fontId="5" fillId="5" borderId="0" xfId="0" applyNumberFormat="1" applyFont="1" applyFill="1"/>
    <xf numFmtId="170" fontId="3" fillId="5" borderId="0" xfId="0" applyNumberFormat="1" applyFont="1" applyFill="1" applyAlignment="1">
      <alignment horizontal="left"/>
    </xf>
    <xf numFmtId="170" fontId="14" fillId="5" borderId="0" xfId="0" applyNumberFormat="1" applyFont="1" applyFill="1" applyProtection="1">
      <protection locked="0"/>
    </xf>
    <xf numFmtId="164" fontId="14" fillId="5" borderId="0" xfId="0" applyFont="1" applyFill="1" applyProtection="1">
      <protection locked="0"/>
    </xf>
    <xf numFmtId="164" fontId="8" fillId="5" borderId="0" xfId="0" applyFont="1" applyFill="1"/>
    <xf numFmtId="1" fontId="8" fillId="5" borderId="0" xfId="0" applyNumberFormat="1" applyFont="1" applyFill="1"/>
    <xf numFmtId="165" fontId="8" fillId="5" borderId="0" xfId="0" applyNumberFormat="1" applyFont="1" applyFill="1"/>
    <xf numFmtId="165" fontId="13" fillId="5" borderId="0" xfId="0" applyNumberFormat="1" applyFont="1" applyFill="1"/>
    <xf numFmtId="164" fontId="22" fillId="5" borderId="0" xfId="0" applyFont="1" applyFill="1"/>
    <xf numFmtId="164" fontId="29" fillId="5" borderId="0" xfId="0" applyFont="1" applyFill="1"/>
    <xf numFmtId="165" fontId="10" fillId="5" borderId="0" xfId="0" applyNumberFormat="1" applyFont="1" applyFill="1"/>
    <xf numFmtId="14" fontId="10" fillId="5" borderId="0" xfId="0" applyNumberFormat="1" applyFont="1" applyFill="1" applyAlignment="1">
      <alignment horizontal="left"/>
    </xf>
    <xf numFmtId="1" fontId="10" fillId="5" borderId="0" xfId="0" applyNumberFormat="1" applyFont="1" applyFill="1"/>
    <xf numFmtId="49" fontId="10" fillId="5" borderId="0" xfId="0" applyNumberFormat="1" applyFont="1" applyFill="1"/>
    <xf numFmtId="165" fontId="10" fillId="5" borderId="6" xfId="0" applyNumberFormat="1" applyFont="1" applyFill="1" applyBorder="1"/>
    <xf numFmtId="165" fontId="13" fillId="5" borderId="6" xfId="0" applyNumberFormat="1" applyFont="1" applyFill="1" applyBorder="1"/>
    <xf numFmtId="164" fontId="30" fillId="5" borderId="0" xfId="0" applyFont="1" applyFill="1"/>
    <xf numFmtId="165" fontId="10" fillId="5" borderId="0" xfId="0" quotePrefix="1" applyNumberFormat="1" applyFont="1" applyFill="1" applyAlignment="1">
      <alignment horizontal="right"/>
    </xf>
    <xf numFmtId="165" fontId="13" fillId="5" borderId="0" xfId="0" quotePrefix="1" applyNumberFormat="1" applyFont="1" applyFill="1" applyAlignment="1">
      <alignment horizontal="right"/>
    </xf>
    <xf numFmtId="165" fontId="10" fillId="5" borderId="20" xfId="0" applyNumberFormat="1" applyFont="1" applyFill="1" applyBorder="1"/>
    <xf numFmtId="167" fontId="10" fillId="5" borderId="0" xfId="0" quotePrefix="1" applyNumberFormat="1" applyFont="1" applyFill="1" applyAlignment="1">
      <alignment horizontal="center"/>
    </xf>
    <xf numFmtId="167" fontId="13" fillId="5" borderId="0" xfId="0" quotePrefix="1" applyNumberFormat="1" applyFont="1" applyFill="1" applyAlignment="1">
      <alignment horizontal="center"/>
    </xf>
    <xf numFmtId="165" fontId="10" fillId="5" borderId="21" xfId="0" applyNumberFormat="1" applyFont="1" applyFill="1" applyBorder="1"/>
    <xf numFmtId="165" fontId="13" fillId="5" borderId="21" xfId="0" applyNumberFormat="1" applyFont="1" applyFill="1" applyBorder="1"/>
    <xf numFmtId="164" fontId="10" fillId="5" borderId="0" xfId="0" applyFont="1" applyFill="1" applyAlignment="1">
      <alignment horizontal="right"/>
    </xf>
    <xf numFmtId="164" fontId="10" fillId="5" borderId="0" xfId="0" applyFont="1" applyFill="1" applyAlignment="1">
      <alignment horizontal="center"/>
    </xf>
    <xf numFmtId="49" fontId="21" fillId="5" borderId="0" xfId="0" applyNumberFormat="1" applyFont="1" applyFill="1"/>
    <xf numFmtId="164" fontId="21" fillId="5" borderId="0" xfId="0" applyFont="1" applyFill="1"/>
    <xf numFmtId="165" fontId="21" fillId="5" borderId="0" xfId="0" applyNumberFormat="1" applyFont="1" applyFill="1"/>
    <xf numFmtId="164" fontId="13" fillId="5" borderId="0" xfId="0" applyFont="1" applyFill="1"/>
    <xf numFmtId="0" fontId="3" fillId="5" borderId="0" xfId="0" applyNumberFormat="1" applyFont="1" applyFill="1" applyAlignment="1">
      <alignment horizontal="center"/>
    </xf>
    <xf numFmtId="164" fontId="5" fillId="5" borderId="0" xfId="0" applyFont="1" applyFill="1" applyAlignment="1">
      <alignment horizontal="center"/>
    </xf>
    <xf numFmtId="164" fontId="12" fillId="5" borderId="0" xfId="0" applyFont="1" applyFill="1"/>
    <xf numFmtId="1" fontId="5" fillId="5" borderId="6" xfId="0" applyNumberFormat="1" applyFont="1" applyFill="1" applyBorder="1" applyAlignment="1" applyProtection="1">
      <alignment horizontal="left"/>
      <protection locked="0"/>
    </xf>
    <xf numFmtId="0" fontId="7" fillId="5" borderId="4" xfId="0" applyNumberFormat="1" applyFont="1" applyFill="1" applyBorder="1" applyAlignment="1" applyProtection="1">
      <alignment horizontal="left"/>
      <protection locked="0"/>
    </xf>
    <xf numFmtId="3" fontId="5" fillId="5" borderId="0" xfId="0" applyNumberFormat="1" applyFont="1" applyFill="1"/>
    <xf numFmtId="164" fontId="20" fillId="5" borderId="0" xfId="0" applyFont="1" applyFill="1" applyAlignment="1">
      <alignment horizontal="left"/>
    </xf>
    <xf numFmtId="164" fontId="2" fillId="5" borderId="0" xfId="0" applyFont="1" applyFill="1" applyProtection="1">
      <protection locked="0"/>
    </xf>
    <xf numFmtId="3" fontId="3" fillId="5" borderId="23" xfId="0" applyNumberFormat="1" applyFont="1" applyFill="1" applyBorder="1"/>
    <xf numFmtId="3" fontId="43" fillId="5" borderId="0" xfId="0" applyNumberFormat="1" applyFont="1" applyFill="1" applyAlignment="1">
      <alignment horizontal="center"/>
    </xf>
    <xf numFmtId="0" fontId="43" fillId="5" borderId="0" xfId="0" applyNumberFormat="1" applyFont="1" applyFill="1" applyAlignment="1">
      <alignment horizontal="center"/>
    </xf>
    <xf numFmtId="3" fontId="26" fillId="5" borderId="0" xfId="0" applyNumberFormat="1" applyFont="1" applyFill="1" applyAlignment="1">
      <alignment horizontal="center"/>
    </xf>
    <xf numFmtId="0" fontId="26" fillId="5" borderId="0" xfId="0" applyNumberFormat="1" applyFont="1" applyFill="1" applyAlignment="1">
      <alignment horizontal="center"/>
    </xf>
    <xf numFmtId="3" fontId="5" fillId="5" borderId="0" xfId="0" applyNumberFormat="1" applyFont="1" applyFill="1" applyAlignment="1">
      <alignment horizontal="center"/>
    </xf>
    <xf numFmtId="164" fontId="25" fillId="4" borderId="0" xfId="0" applyFont="1" applyFill="1" applyProtection="1">
      <protection hidden="1"/>
    </xf>
    <xf numFmtId="3" fontId="3" fillId="0" borderId="0" xfId="0" applyNumberFormat="1" applyFont="1" applyAlignment="1" applyProtection="1">
      <alignment horizontal="center"/>
      <protection hidden="1"/>
    </xf>
    <xf numFmtId="3" fontId="3" fillId="0" borderId="0" xfId="0" applyNumberFormat="1" applyFont="1" applyProtection="1">
      <protection hidden="1"/>
    </xf>
    <xf numFmtId="3" fontId="26" fillId="0" borderId="0" xfId="0" applyNumberFormat="1" applyFont="1" applyProtection="1">
      <protection hidden="1"/>
    </xf>
    <xf numFmtId="3" fontId="26" fillId="0" borderId="0" xfId="0" applyNumberFormat="1" applyFont="1" applyAlignment="1" applyProtection="1">
      <alignment horizontal="center"/>
      <protection hidden="1"/>
    </xf>
    <xf numFmtId="3" fontId="5" fillId="0" borderId="6" xfId="0" quotePrefix="1" applyNumberFormat="1" applyFont="1" applyBorder="1" applyProtection="1">
      <protection hidden="1"/>
    </xf>
    <xf numFmtId="3" fontId="5" fillId="0" borderId="6" xfId="0" applyNumberFormat="1" applyFont="1" applyBorder="1" applyProtection="1">
      <protection hidden="1"/>
    </xf>
    <xf numFmtId="164" fontId="14" fillId="0" borderId="0" xfId="0" applyFont="1" applyProtection="1">
      <protection hidden="1"/>
    </xf>
    <xf numFmtId="164" fontId="14" fillId="0" borderId="0" xfId="0" applyFont="1" applyProtection="1">
      <protection locked="0" hidden="1"/>
    </xf>
    <xf numFmtId="164" fontId="28" fillId="4" borderId="0" xfId="0" applyFont="1" applyFill="1" applyAlignment="1" applyProtection="1">
      <alignment horizontal="center"/>
      <protection hidden="1"/>
    </xf>
    <xf numFmtId="4" fontId="25" fillId="4" borderId="0" xfId="0" applyNumberFormat="1" applyFont="1" applyFill="1" applyProtection="1">
      <protection hidden="1"/>
    </xf>
    <xf numFmtId="3" fontId="5" fillId="0" borderId="0" xfId="0" applyNumberFormat="1" applyFont="1" applyAlignment="1" applyProtection="1">
      <alignment horizontal="center"/>
      <protection hidden="1"/>
    </xf>
    <xf numFmtId="164" fontId="15" fillId="0" borderId="0" xfId="0" applyFont="1" applyAlignment="1" applyProtection="1">
      <alignment horizontal="center"/>
      <protection locked="0" hidden="1"/>
    </xf>
    <xf numFmtId="4" fontId="5" fillId="0" borderId="0" xfId="0" applyNumberFormat="1" applyFont="1" applyAlignment="1" applyProtection="1">
      <alignment horizontal="center"/>
      <protection hidden="1"/>
    </xf>
    <xf numFmtId="164" fontId="15" fillId="0" borderId="0" xfId="0" applyFont="1" applyAlignment="1" applyProtection="1">
      <alignment horizontal="center"/>
      <protection hidden="1"/>
    </xf>
    <xf numFmtId="4" fontId="17" fillId="0" borderId="0" xfId="0" applyNumberFormat="1" applyFont="1" applyAlignment="1" applyProtection="1">
      <alignment horizontal="center" vertical="top"/>
      <protection hidden="1"/>
    </xf>
    <xf numFmtId="164" fontId="2" fillId="3" borderId="0" xfId="0" applyFont="1" applyFill="1" applyProtection="1">
      <protection hidden="1"/>
    </xf>
    <xf numFmtId="166" fontId="3" fillId="0" borderId="0" xfId="0" applyNumberFormat="1" applyFont="1" applyAlignment="1" applyProtection="1">
      <alignment horizontal="center"/>
      <protection hidden="1"/>
    </xf>
    <xf numFmtId="3" fontId="43" fillId="5" borderId="0" xfId="0" applyNumberFormat="1" applyFont="1" applyFill="1" applyAlignment="1" applyProtection="1">
      <alignment horizontal="center"/>
      <protection hidden="1"/>
    </xf>
    <xf numFmtId="3" fontId="43" fillId="5" borderId="0" xfId="0" applyNumberFormat="1" applyFont="1" applyFill="1" applyAlignment="1" applyProtection="1">
      <alignment horizontal="right"/>
      <protection hidden="1"/>
    </xf>
    <xf numFmtId="164" fontId="44" fillId="5" borderId="0" xfId="0" applyFont="1" applyFill="1" applyAlignment="1" applyProtection="1">
      <alignment horizontal="center"/>
      <protection hidden="1"/>
    </xf>
    <xf numFmtId="164" fontId="45" fillId="5" borderId="0" xfId="0" applyFont="1" applyFill="1" applyProtection="1">
      <protection hidden="1"/>
    </xf>
    <xf numFmtId="3" fontId="3" fillId="5" borderId="12" xfId="0" applyNumberFormat="1" applyFont="1" applyFill="1" applyBorder="1" applyProtection="1">
      <protection hidden="1"/>
    </xf>
    <xf numFmtId="3" fontId="4" fillId="5" borderId="0" xfId="0" applyNumberFormat="1" applyFont="1" applyFill="1" applyAlignment="1" applyProtection="1">
      <alignment horizontal="center"/>
      <protection locked="0" hidden="1"/>
    </xf>
    <xf numFmtId="3" fontId="3" fillId="5" borderId="6" xfId="0" applyNumberFormat="1" applyFont="1" applyFill="1" applyBorder="1" applyProtection="1">
      <protection hidden="1"/>
    </xf>
    <xf numFmtId="3" fontId="3" fillId="5" borderId="0" xfId="0" applyNumberFormat="1" applyFont="1" applyFill="1" applyProtection="1">
      <protection hidden="1"/>
    </xf>
    <xf numFmtId="3" fontId="5" fillId="5" borderId="6" xfId="0" applyNumberFormat="1" applyFont="1" applyFill="1" applyBorder="1" applyProtection="1">
      <protection hidden="1"/>
    </xf>
    <xf numFmtId="164" fontId="25" fillId="5" borderId="0" xfId="0" applyFont="1" applyFill="1" applyProtection="1">
      <protection hidden="1"/>
    </xf>
    <xf numFmtId="4" fontId="3" fillId="5" borderId="12" xfId="0" applyNumberFormat="1" applyFont="1" applyFill="1" applyBorder="1" applyProtection="1">
      <protection hidden="1"/>
    </xf>
    <xf numFmtId="3" fontId="3" fillId="5" borderId="13" xfId="0" applyNumberFormat="1" applyFont="1" applyFill="1" applyBorder="1" applyProtection="1">
      <protection hidden="1"/>
    </xf>
    <xf numFmtId="4" fontId="3" fillId="5" borderId="13" xfId="0" applyNumberFormat="1" applyFont="1" applyFill="1" applyBorder="1" applyProtection="1">
      <protection hidden="1"/>
    </xf>
    <xf numFmtId="3" fontId="11" fillId="5" borderId="0" xfId="0" applyNumberFormat="1" applyFont="1" applyFill="1" applyProtection="1">
      <protection hidden="1"/>
    </xf>
    <xf numFmtId="3" fontId="12" fillId="5" borderId="0" xfId="0" applyNumberFormat="1" applyFont="1" applyFill="1" applyProtection="1">
      <protection hidden="1"/>
    </xf>
    <xf numFmtId="3" fontId="3" fillId="5" borderId="25" xfId="0" applyNumberFormat="1" applyFont="1" applyFill="1" applyBorder="1" applyProtection="1">
      <protection hidden="1"/>
    </xf>
    <xf numFmtId="3" fontId="5" fillId="5" borderId="48" xfId="0" applyNumberFormat="1" applyFont="1" applyFill="1" applyBorder="1" applyProtection="1">
      <protection hidden="1"/>
    </xf>
    <xf numFmtId="4" fontId="3" fillId="5" borderId="25" xfId="0" applyNumberFormat="1" applyFont="1" applyFill="1" applyBorder="1" applyProtection="1">
      <protection hidden="1"/>
    </xf>
    <xf numFmtId="3" fontId="3" fillId="5" borderId="24" xfId="0" applyNumberFormat="1" applyFont="1" applyFill="1" applyBorder="1" applyProtection="1">
      <protection hidden="1"/>
    </xf>
    <xf numFmtId="164" fontId="15" fillId="5" borderId="0" xfId="0" applyFont="1" applyFill="1" applyAlignment="1" applyProtection="1">
      <alignment horizontal="center"/>
      <protection hidden="1"/>
    </xf>
    <xf numFmtId="4" fontId="3" fillId="5" borderId="24" xfId="0" applyNumberFormat="1" applyFont="1" applyFill="1" applyBorder="1" applyProtection="1">
      <protection hidden="1"/>
    </xf>
    <xf numFmtId="164" fontId="2" fillId="5" borderId="0" xfId="0" applyFont="1" applyFill="1" applyProtection="1">
      <protection hidden="1"/>
    </xf>
    <xf numFmtId="4" fontId="2" fillId="5" borderId="0" xfId="0" applyNumberFormat="1" applyFont="1" applyFill="1" applyProtection="1">
      <protection hidden="1"/>
    </xf>
    <xf numFmtId="3" fontId="5" fillId="5" borderId="0" xfId="0" applyNumberFormat="1" applyFont="1" applyFill="1" applyProtection="1">
      <protection hidden="1"/>
    </xf>
    <xf numFmtId="3" fontId="3" fillId="5" borderId="31" xfId="0" applyNumberFormat="1" applyFont="1" applyFill="1" applyBorder="1" applyProtection="1">
      <protection hidden="1"/>
    </xf>
    <xf numFmtId="4" fontId="3" fillId="5" borderId="31" xfId="0" applyNumberFormat="1" applyFont="1" applyFill="1" applyBorder="1" applyProtection="1">
      <protection hidden="1"/>
    </xf>
    <xf numFmtId="164" fontId="14" fillId="5" borderId="0" xfId="0" applyFont="1" applyFill="1" applyProtection="1">
      <protection hidden="1"/>
    </xf>
    <xf numFmtId="4" fontId="3" fillId="5" borderId="0" xfId="0" applyNumberFormat="1" applyFont="1" applyFill="1" applyProtection="1">
      <protection hidden="1"/>
    </xf>
    <xf numFmtId="3" fontId="3" fillId="5" borderId="32" xfId="0" applyNumberFormat="1" applyFont="1" applyFill="1" applyBorder="1" applyProtection="1">
      <protection hidden="1"/>
    </xf>
    <xf numFmtId="3" fontId="3" fillId="5" borderId="22" xfId="0" applyNumberFormat="1" applyFont="1" applyFill="1" applyBorder="1" applyProtection="1">
      <protection hidden="1"/>
    </xf>
    <xf numFmtId="4" fontId="3" fillId="5" borderId="22" xfId="0" applyNumberFormat="1" applyFont="1" applyFill="1" applyBorder="1" applyProtection="1">
      <protection hidden="1"/>
    </xf>
    <xf numFmtId="3" fontId="3" fillId="5" borderId="33" xfId="0" applyNumberFormat="1" applyFont="1" applyFill="1" applyBorder="1" applyProtection="1">
      <protection hidden="1"/>
    </xf>
    <xf numFmtId="3" fontId="3" fillId="5" borderId="39" xfId="0" applyNumberFormat="1" applyFont="1" applyFill="1" applyBorder="1" applyProtection="1">
      <protection hidden="1"/>
    </xf>
    <xf numFmtId="4" fontId="3" fillId="5" borderId="39" xfId="0" applyNumberFormat="1" applyFont="1" applyFill="1" applyBorder="1" applyProtection="1">
      <protection hidden="1"/>
    </xf>
    <xf numFmtId="164" fontId="14" fillId="5" borderId="0" xfId="0" applyFont="1" applyFill="1" applyProtection="1">
      <protection locked="0" hidden="1"/>
    </xf>
    <xf numFmtId="4" fontId="3" fillId="0" borderId="0" xfId="0" applyNumberFormat="1" applyFont="1" applyProtection="1">
      <protection hidden="1"/>
    </xf>
    <xf numFmtId="164" fontId="15" fillId="0" borderId="6" xfId="0" applyFont="1" applyBorder="1" applyAlignment="1">
      <alignment horizontal="center"/>
    </xf>
    <xf numFmtId="164" fontId="15" fillId="5" borderId="6" xfId="0" applyFont="1" applyFill="1" applyBorder="1" applyAlignment="1">
      <alignment horizontal="center"/>
    </xf>
    <xf numFmtId="164" fontId="46" fillId="4" borderId="0" xfId="0" applyFont="1" applyFill="1" applyAlignment="1">
      <alignment horizontal="left"/>
    </xf>
    <xf numFmtId="164" fontId="47" fillId="4" borderId="0" xfId="0" applyFont="1" applyFill="1" applyAlignment="1">
      <alignment horizontal="left"/>
    </xf>
    <xf numFmtId="166" fontId="40" fillId="0" borderId="0" xfId="0" applyNumberFormat="1" applyFont="1" applyAlignment="1" applyProtection="1">
      <alignment horizontal="center"/>
      <protection locked="0"/>
    </xf>
    <xf numFmtId="4" fontId="4" fillId="0" borderId="12" xfId="0" applyNumberFormat="1" applyFont="1" applyBorder="1"/>
    <xf numFmtId="3" fontId="3" fillId="5" borderId="2" xfId="0" applyNumberFormat="1" applyFont="1" applyFill="1" applyBorder="1" applyProtection="1">
      <protection locked="0" hidden="1"/>
    </xf>
    <xf numFmtId="3" fontId="48" fillId="0" borderId="49" xfId="0" applyNumberFormat="1" applyFont="1" applyBorder="1" applyAlignment="1" applyProtection="1">
      <alignment vertical="center"/>
      <protection hidden="1"/>
    </xf>
    <xf numFmtId="4" fontId="49" fillId="4" borderId="0" xfId="0" applyNumberFormat="1" applyFont="1" applyFill="1"/>
    <xf numFmtId="164" fontId="5" fillId="3" borderId="0" xfId="0" applyFont="1" applyFill="1"/>
    <xf numFmtId="164" fontId="26" fillId="3" borderId="0" xfId="0" applyFont="1" applyFill="1"/>
    <xf numFmtId="164" fontId="43" fillId="5" borderId="0" xfId="0" applyFont="1" applyFill="1"/>
    <xf numFmtId="164" fontId="49" fillId="4" borderId="0" xfId="0" applyFont="1" applyFill="1"/>
    <xf numFmtId="164" fontId="3" fillId="3" borderId="0" xfId="0" applyFont="1" applyFill="1"/>
    <xf numFmtId="164" fontId="13" fillId="0" borderId="0" xfId="0" applyFont="1" applyProtection="1">
      <protection hidden="1"/>
    </xf>
    <xf numFmtId="164" fontId="27" fillId="0" borderId="0" xfId="0" applyFont="1"/>
    <xf numFmtId="164" fontId="50" fillId="0" borderId="0" xfId="0" applyFont="1"/>
    <xf numFmtId="164" fontId="31" fillId="0" borderId="0" xfId="0" applyFont="1" applyProtection="1">
      <protection hidden="1"/>
    </xf>
    <xf numFmtId="164" fontId="37" fillId="0" borderId="0" xfId="0" applyFont="1"/>
    <xf numFmtId="164" fontId="37" fillId="0" borderId="0" xfId="0" applyFont="1" applyAlignment="1">
      <alignment horizontal="right"/>
    </xf>
    <xf numFmtId="164" fontId="37" fillId="0" borderId="0" xfId="0" applyFont="1" applyAlignment="1" applyProtection="1">
      <alignment horizontal="left"/>
      <protection hidden="1"/>
    </xf>
    <xf numFmtId="170" fontId="3" fillId="0" borderId="6" xfId="1" applyNumberFormat="1" applyFont="1" applyBorder="1" applyAlignment="1">
      <alignment horizontal="left"/>
    </xf>
    <xf numFmtId="164" fontId="51" fillId="0" borderId="1" xfId="0" applyFont="1" applyBorder="1"/>
    <xf numFmtId="49" fontId="51" fillId="0" borderId="1" xfId="0" applyNumberFormat="1" applyFont="1" applyBorder="1"/>
    <xf numFmtId="164" fontId="52" fillId="4" borderId="0" xfId="0" applyFont="1" applyFill="1" applyAlignment="1">
      <alignment horizontal="left"/>
    </xf>
    <xf numFmtId="167" fontId="14" fillId="0" borderId="28" xfId="0" applyNumberFormat="1" applyFont="1" applyBorder="1" applyAlignment="1">
      <alignment horizontal="left"/>
    </xf>
    <xf numFmtId="164" fontId="12" fillId="0" borderId="3" xfId="0" applyFont="1" applyBorder="1" applyAlignment="1">
      <alignment horizontal="center" wrapText="1"/>
    </xf>
    <xf numFmtId="164" fontId="12" fillId="0" borderId="19" xfId="0" applyFont="1" applyBorder="1" applyAlignment="1">
      <alignment horizontal="center" wrapText="1"/>
    </xf>
    <xf numFmtId="164" fontId="19" fillId="0" borderId="0" xfId="0" applyFont="1" applyProtection="1">
      <protection locked="0"/>
    </xf>
    <xf numFmtId="164" fontId="28" fillId="0" borderId="0" xfId="0" applyFont="1" applyProtection="1">
      <protection locked="0"/>
    </xf>
    <xf numFmtId="3" fontId="17" fillId="0" borderId="50" xfId="0" applyNumberFormat="1" applyFont="1" applyBorder="1" applyAlignment="1" applyProtection="1">
      <alignment horizontal="center" vertical="center" shrinkToFit="1"/>
      <protection hidden="1"/>
    </xf>
    <xf numFmtId="164" fontId="0" fillId="0" borderId="51" xfId="0" applyBorder="1" applyAlignment="1" applyProtection="1">
      <alignment horizontal="center" vertical="center" shrinkToFit="1"/>
      <protection hidden="1"/>
    </xf>
  </cellXfs>
  <cellStyles count="2">
    <cellStyle name="Normal" xfId="0" builtinId="0"/>
    <cellStyle name="Normal_Ark1 (3)" xfId="1" xr:uid="{00000000-0005-0000-0000-000001000000}"/>
  </cellStyles>
  <dxfs count="5">
    <dxf>
      <fill>
        <patternFill>
          <bgColor indexed="11"/>
        </patternFill>
      </fill>
    </dxf>
    <dxf>
      <font>
        <b/>
        <i val="0"/>
        <condense val="0"/>
        <extend val="0"/>
        <color auto="1"/>
      </font>
      <fill>
        <patternFill patternType="solid">
          <bgColor indexed="51"/>
        </patternFill>
      </fill>
    </dxf>
    <dxf>
      <fill>
        <patternFill>
          <bgColor indexed="11"/>
        </patternFill>
      </fill>
    </dxf>
    <dxf>
      <fill>
        <patternFill>
          <bgColor indexed="11"/>
        </patternFill>
      </fill>
    </dxf>
    <dxf>
      <fill>
        <patternFill>
          <bgColor indexed="1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Drop" dropLines="25" dropStyle="combo" dx="22" fmlaLink="LISTE!$E$2" fmlaRange="LISTE!$B$5:$B$29" sel="1" val="0"/>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Drop" dropLines="62" dropStyle="combo" dx="22" fmlaLink="LISTE!$E$2" fmlaRange="LISTE!$B$5:$B$29" sel="1" val="0"/>
</file>

<file path=xl/ctrlProps/ctrlProp20.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Drop" dropLines="25" dropStyle="combo" dx="22" fmlaLink="LISTE!$E$3" fmlaRange="LISTE!$B$6:$B$29" sel="19" val="0"/>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Lines="25" dropStyle="combo" dx="22" fmlaLink="LISTE!$E$3" fmlaRange="LISTE!$B$6:$B$28" sel="19" val="0"/>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12</xdr:col>
      <xdr:colOff>12700</xdr:colOff>
      <xdr:row>122</xdr:row>
      <xdr:rowOff>12700</xdr:rowOff>
    </xdr:to>
    <xdr:sp macro="" textlink="">
      <xdr:nvSpPr>
        <xdr:cNvPr id="1025" name="Tekst 1">
          <a:extLst>
            <a:ext uri="{FF2B5EF4-FFF2-40B4-BE49-F238E27FC236}">
              <a16:creationId xmlns:a16="http://schemas.microsoft.com/office/drawing/2014/main" id="{00000000-0008-0000-0000-000001040000}"/>
            </a:ext>
          </a:extLst>
        </xdr:cNvPr>
        <xdr:cNvSpPr txBox="1">
          <a:spLocks noChangeArrowheads="1"/>
        </xdr:cNvSpPr>
      </xdr:nvSpPr>
      <xdr:spPr bwMode="auto">
        <a:xfrm>
          <a:off x="12700" y="12700"/>
          <a:ext cx="7683500" cy="185928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rtlCol="0" anchor="t" upright="1"/>
        <a:lstStyle/>
        <a:p>
          <a:pPr algn="l" rtl="0">
            <a:defRPr sz="1000"/>
          </a:pPr>
          <a:r>
            <a:rPr lang="en-us" sz="1000" b="0" i="0" u="none" strike="noStrike" baseline="0">
              <a:solidFill>
                <a:srgbClr val="000000"/>
              </a:solidFill>
              <a:latin typeface="Arial"/>
              <a:ea typeface="Arial"/>
              <a:cs typeface="Arial"/>
            </a:rPr>
            <a:t>The account plan structure is based on 2 main sections: </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1.</a:t>
          </a:r>
          <a:r>
            <a:rPr lang="en-us" sz="1000" b="1" i="0" u="none" strike="noStrike" baseline="0">
              <a:solidFill>
                <a:srgbClr val="000000"/>
              </a:solidFill>
              <a:latin typeface="Arial"/>
              <a:ea typeface="Arial"/>
              <a:cs typeface="Arial"/>
            </a:rPr>
            <a:t> Stages</a:t>
          </a:r>
          <a:r>
            <a:rPr lang="en-us" sz="1000" b="0" i="0" u="none" strike="noStrike" baseline="0">
              <a:solidFill>
                <a:srgbClr val="000000"/>
              </a:solidFill>
              <a:latin typeface="Arial"/>
              <a:ea typeface="Arial"/>
              <a:cs typeface="Arial"/>
            </a:rPr>
            <a:t>, so costs related to specific stages of the project can be isolated, to inform about the status on progress.</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2. </a:t>
          </a:r>
          <a:r>
            <a:rPr lang="en-us" sz="1000" b="1" i="0" u="none" strike="noStrike" baseline="0">
              <a:solidFill>
                <a:srgbClr val="000000"/>
              </a:solidFill>
              <a:latin typeface="Arial"/>
              <a:ea typeface="Arial"/>
              <a:cs typeface="Arial"/>
            </a:rPr>
            <a:t>Departments</a:t>
          </a:r>
          <a:r>
            <a:rPr lang="en-us" sz="1000" b="0" i="0" u="none" strike="noStrike" baseline="0">
              <a:solidFill>
                <a:srgbClr val="000000"/>
              </a:solidFill>
              <a:latin typeface="Arial"/>
              <a:ea typeface="Arial"/>
              <a:cs typeface="Arial"/>
            </a:rPr>
            <a:t>, a tool to enhance the financial responsibility of department managers.</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individual project account is two dimensional; it consists of a main account group + account. </a:t>
          </a:r>
        </a:p>
        <a:p>
          <a:pPr algn="l" rtl="0">
            <a:defRPr sz="1000"/>
          </a:pPr>
          <a:r>
            <a:rPr lang="en-us" sz="1000" b="0" i="0" u="none" strike="noStrike" baseline="0">
              <a:solidFill>
                <a:srgbClr val="000000"/>
              </a:solidFill>
              <a:latin typeface="Arial"/>
              <a:ea typeface="Arial"/>
              <a:cs typeface="Arial"/>
            </a:rPr>
            <a:t>In an accounting system operating with several dimensions, it will be possible to combine all main account groups with all accounts. This has little relevance, and the proposed spreadsheet therefore reflect only those combinations that are seen as most relevant. </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calculations are made as follows:</a:t>
          </a:r>
        </a:p>
        <a:p>
          <a:pPr algn="l" rtl="0">
            <a:defRPr sz="1000"/>
          </a:pPr>
          <a:r>
            <a:rPr lang="en-us" sz="1000" b="0" i="0" u="none" strike="noStrike" baseline="0">
              <a:solidFill>
                <a:srgbClr val="000000"/>
              </a:solidFill>
              <a:latin typeface="Arial"/>
              <a:ea typeface="Arial"/>
              <a:cs typeface="Arial"/>
            </a:rPr>
            <a:t>By inserting a value into the column</a:t>
          </a:r>
          <a:r>
            <a:rPr lang="en-us" sz="1000" b="0" i="1" u="none" strike="noStrike" baseline="0">
              <a:solidFill>
                <a:srgbClr val="000000"/>
              </a:solidFill>
              <a:latin typeface="Arial"/>
              <a:ea typeface="Arial"/>
              <a:cs typeface="Arial"/>
            </a:rPr>
            <a:t> </a:t>
          </a:r>
          <a:r>
            <a:rPr lang="en-us" sz="1000" b="1" i="1" u="none" strike="noStrike" baseline="0">
              <a:solidFill>
                <a:srgbClr val="000000"/>
              </a:solidFill>
              <a:latin typeface="Arial"/>
              <a:ea typeface="Arial"/>
              <a:cs typeface="Arial"/>
            </a:rPr>
            <a:t> </a:t>
          </a:r>
          <a:r>
            <a:rPr lang="en-us" sz="1000" b="0" i="0" u="none" strike="noStrike" baseline="0">
              <a:solidFill>
                <a:srgbClr val="000000"/>
              </a:solidFill>
              <a:latin typeface="Arial"/>
              <a:ea typeface="Arial"/>
              <a:cs typeface="Arial"/>
            </a:rPr>
            <a:t>Rate</a:t>
          </a:r>
          <a:r>
            <a:rPr lang="en-us" sz="1000" b="1" i="1" u="none" strike="noStrike" baseline="0">
              <a:solidFill>
                <a:srgbClr val="000000"/>
              </a:solidFill>
              <a:latin typeface="Arial"/>
              <a:ea typeface="Arial"/>
              <a:cs typeface="Arial"/>
            </a:rPr>
            <a:t>, the calculation automatically assumes that </a:t>
          </a:r>
          <a:r>
            <a:rPr lang="en-us" sz="1000" b="0" i="0" u="none" strike="noStrike" baseline="0">
              <a:solidFill>
                <a:srgbClr val="000000"/>
              </a:solidFill>
              <a:latin typeface="Arial"/>
              <a:ea typeface="Arial"/>
              <a:cs typeface="Arial"/>
            </a:rPr>
            <a:t>Quantity</a:t>
          </a:r>
          <a:r>
            <a:rPr lang="en-us" sz="1000" b="1" i="1" u="none" strike="noStrike" baseline="0">
              <a:solidFill>
                <a:srgbClr val="000000"/>
              </a:solidFill>
              <a:latin typeface="Arial"/>
              <a:ea typeface="Arial"/>
              <a:cs typeface="Arial"/>
            </a:rPr>
            <a:t> and</a:t>
          </a:r>
          <a:r>
            <a:rPr lang="en-us" sz="1000" b="0" i="0" u="none" strike="noStrike" baseline="0">
              <a:solidFill>
                <a:srgbClr val="000000"/>
              </a:solidFill>
              <a:latin typeface="Arial"/>
              <a:ea typeface="Arial"/>
              <a:cs typeface="Arial"/>
            </a:rPr>
            <a:t> x equals 1, if no other value is entered, so the line total is calculated based on this.</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field</a:t>
          </a:r>
          <a:r>
            <a:rPr lang="en-us" sz="1000" b="1" i="1" u="none" strike="noStrike" baseline="0">
              <a:solidFill>
                <a:srgbClr val="000000"/>
              </a:solidFill>
              <a:latin typeface="Arial"/>
              <a:ea typeface="Arial"/>
              <a:cs typeface="Arial"/>
            </a:rPr>
            <a:t> x </a:t>
          </a:r>
          <a:r>
            <a:rPr lang="en-us" sz="1000" b="0" i="0" u="none" strike="noStrike" baseline="0">
              <a:solidFill>
                <a:srgbClr val="000000"/>
              </a:solidFill>
              <a:latin typeface="Arial"/>
              <a:ea typeface="Arial"/>
              <a:cs typeface="Arial"/>
            </a:rPr>
            <a:t>is a multiplication field which can be used on several ways: </a:t>
          </a:r>
        </a:p>
        <a:p>
          <a:pPr algn="l" rtl="0">
            <a:defRPr sz="1000"/>
          </a:pPr>
          <a:r>
            <a:rPr lang="en-us" sz="1000" b="0" i="0" u="none" strike="noStrike" baseline="0">
              <a:solidFill>
                <a:srgbClr val="000000"/>
              </a:solidFill>
              <a:latin typeface="Arial"/>
              <a:ea typeface="Arial"/>
              <a:cs typeface="Arial"/>
            </a:rPr>
            <a:t>Sometimes it will be necessary to use several factors, e.g. when calculating diet: 20 pcs. for 15 days of kr. 450.</a:t>
          </a:r>
        </a:p>
        <a:p>
          <a:pPr algn="l" rtl="0">
            <a:defRPr sz="1000"/>
          </a:pPr>
          <a:r>
            <a:rPr lang="en-us" sz="1000" b="0" i="0" u="none" strike="noStrike" baseline="0">
              <a:solidFill>
                <a:srgbClr val="000000"/>
              </a:solidFill>
              <a:latin typeface="Arial"/>
              <a:ea typeface="Arial"/>
              <a:cs typeface="Arial"/>
            </a:rPr>
            <a:t>One may also utilize discounted prices etc.</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CURRENCY</a:t>
          </a:r>
        </a:p>
        <a:p>
          <a:pPr algn="l" rtl="0">
            <a:defRPr sz="1000"/>
          </a:pPr>
          <a:r>
            <a:rPr lang="en-us" sz="1000" b="0" i="0" u="none" strike="noStrike" baseline="0">
              <a:solidFill>
                <a:srgbClr val="000000"/>
              </a:solidFill>
              <a:latin typeface="Arial"/>
              <a:ea typeface="Arial"/>
              <a:cs typeface="Arial"/>
            </a:rPr>
            <a:t>The most relevant currencies are defined under </a:t>
          </a:r>
          <a:r>
            <a:rPr lang="en-us" sz="1000" b="0" i="1" u="none" strike="noStrike" baseline="0">
              <a:solidFill>
                <a:srgbClr val="000000"/>
              </a:solidFill>
              <a:latin typeface="Arial"/>
              <a:ea typeface="Arial"/>
              <a:cs typeface="Arial"/>
            </a:rPr>
            <a:t>ASSUMPTIONS.</a:t>
          </a:r>
          <a:r>
            <a:rPr lang="en-us" sz="1000" b="0" i="0" u="none" strike="noStrike" baseline="0">
              <a:solidFill>
                <a:srgbClr val="000000"/>
              </a:solidFill>
              <a:latin typeface="Arial"/>
              <a:ea typeface="Arial"/>
              <a:cs typeface="Arial"/>
            </a:rPr>
            <a:t> By entering “=” and the acronym for the currency in the multiplication field, e.g. “=EURO”, the amount will be calculated to Norwegian kroner.</a:t>
          </a:r>
        </a:p>
        <a:p>
          <a:pPr algn="l" rtl="0">
            <a:defRPr sz="1000"/>
          </a:pPr>
          <a:r>
            <a:rPr lang="en-us" sz="1000" b="0" i="0" u="none" strike="noStrike" baseline="0">
              <a:solidFill>
                <a:srgbClr val="000000"/>
              </a:solidFill>
              <a:latin typeface="Arial"/>
              <a:ea typeface="Arial"/>
              <a:cs typeface="Arial"/>
            </a:rPr>
            <a:t>In case of exchange rate fluctuations, all accounts can be recalculated automatically by changing the exchange rate in </a:t>
          </a:r>
          <a:r>
            <a:rPr lang="en-us" sz="1000" b="0" i="1" u="none" strike="noStrike" baseline="0">
              <a:solidFill>
                <a:srgbClr val="000000"/>
              </a:solidFill>
              <a:latin typeface="Arial"/>
              <a:ea typeface="Arial"/>
              <a:cs typeface="Arial"/>
            </a:rPr>
            <a:t>ASSUMPTIONS</a:t>
          </a:r>
          <a:r>
            <a:rPr lang="en-us" sz="1000" b="0" i="0" u="none" strike="noStrike" baseline="0">
              <a:solidFill>
                <a:srgbClr val="000000"/>
              </a:solidFill>
              <a:latin typeface="Arial"/>
              <a:ea typeface="Arial"/>
              <a:cs typeface="Arial"/>
            </a:rPr>
            <a:t>.</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SOCIAL EXPENSES</a:t>
          </a: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column for social expenses are calculated based on a general percentage rate which is defined and can be changed under the sheet </a:t>
          </a:r>
          <a:r>
            <a:rPr lang="en-us" sz="1000" b="0" i="1" u="none" strike="noStrike" baseline="0">
              <a:solidFill>
                <a:srgbClr val="000000"/>
              </a:solidFill>
              <a:latin typeface="Arial"/>
              <a:ea typeface="Arial"/>
              <a:cs typeface="Arial"/>
            </a:rPr>
            <a:t>ASSUMPTIONS</a:t>
          </a:r>
          <a:r>
            <a:rPr lang="en-us" sz="1000" b="0" i="0" u="none" strike="noStrike" baseline="0">
              <a:solidFill>
                <a:srgbClr val="000000"/>
              </a:solidFill>
              <a:latin typeface="Arial"/>
              <a:ea typeface="Arial"/>
              <a:cs typeface="Arial"/>
            </a:rPr>
            <a:t>. The calculation is done automatically when a value is added to an account. However, it is possible to enter a separate rate (for workers from areas with a lower rate) or delete where necessary. The rate is entered as a whole number, e.g. 26.</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OVERTIME</a:t>
          </a: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Calculation of overtime is added as a percentage rate, so by adding the relevant rate in the column for quantity, the overtime is automatically calculated as a % of the value in the line above. I </a:t>
          </a:r>
          <a:r>
            <a:rPr lang="en-us" sz="1000" b="0" i="1" u="none" strike="noStrike" baseline="0">
              <a:solidFill>
                <a:srgbClr val="000000"/>
              </a:solidFill>
              <a:latin typeface="Arial"/>
              <a:ea typeface="Arial"/>
              <a:cs typeface="Arial"/>
            </a:rPr>
            <a:t>ABOUT OVERTIME</a:t>
          </a:r>
          <a:r>
            <a:rPr lang="en-us" sz="1000" b="0" i="0" u="none" strike="noStrike" baseline="0">
              <a:solidFill>
                <a:srgbClr val="000000"/>
              </a:solidFill>
              <a:latin typeface="Arial"/>
              <a:ea typeface="Arial"/>
              <a:cs typeface="Arial"/>
            </a:rPr>
            <a:t> there is a table showing percentage rates in relation to assumed average daily overtime.</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EXPLANATORY TEXT</a:t>
          </a: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Explanatory text can be inserted in the column after the account name.</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account group totals are automatically transferred to the summary.</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By clicking the button for</a:t>
          </a:r>
          <a:r>
            <a:rPr lang="en-us" sz="1000" b="1" i="0" u="none" strike="noStrike" baseline="0">
              <a:solidFill>
                <a:srgbClr val="000000"/>
              </a:solidFill>
              <a:latin typeface="Arial"/>
              <a:ea typeface="Arial"/>
              <a:cs typeface="Arial"/>
            </a:rPr>
            <a:t> Hide empty accounts </a:t>
          </a:r>
          <a:r>
            <a:rPr lang="en-us" sz="1000" b="0" i="0" u="none" strike="noStrike" baseline="0">
              <a:solidFill>
                <a:srgbClr val="000000"/>
              </a:solidFill>
              <a:latin typeface="Arial"/>
              <a:ea typeface="Arial"/>
              <a:cs typeface="Arial"/>
            </a:rPr>
            <a:t>all empty accounts are hidden. By clicking the same button again all accounts will be shown.</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VAT</a:t>
          </a:r>
          <a:endParaRPr lang="nb-NO" sz="1000" b="0" i="0" u="none" strike="noStrike" baseline="0">
            <a:solidFill>
              <a:srgbClr val="000000"/>
            </a:solidFill>
            <a:latin typeface="Arial"/>
            <a:ea typeface="Arial"/>
            <a:cs typeface="Arial"/>
          </a:endParaRPr>
        </a:p>
        <a:p>
          <a:pPr algn="l" rtl="0">
            <a:defRPr sz="1000"/>
          </a:pPr>
          <a:r>
            <a:rPr lang="en-us" sz="1000" b="0" i="0" u="sng" strike="noStrike" baseline="0">
              <a:solidFill>
                <a:srgbClr val="000000"/>
              </a:solidFill>
              <a:latin typeface="Arial"/>
              <a:ea typeface="Arial"/>
              <a:cs typeface="Arial"/>
            </a:rPr>
            <a:t>Deductible VAT</a:t>
          </a:r>
          <a:r>
            <a:rPr lang="en-us" sz="1000" b="0" i="0" u="none" strike="noStrike" baseline="0">
              <a:solidFill>
                <a:srgbClr val="000000"/>
              </a:solidFill>
              <a:latin typeface="Arial"/>
              <a:ea typeface="Arial"/>
              <a:cs typeface="Arial"/>
            </a:rPr>
            <a:t> will not be part of the film costs, as it will be refunded. However, it is important to have an overview of the VAT paid when purchasing goods and services, as it can take up to 4 months from the date of purchase until you receive a refund. This therefore becomes important for the management of liquidity. </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It is important to distinguish between deductible and non-deductible VAT.</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Deductible VAT is the one paid at the time of purchase, but that will be subsequently refunded if registered correctly.</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There are certain forms of VAT which are NOT deductible, and therefore become part of the film costs.</a:t>
          </a:r>
        </a:p>
        <a:p>
          <a:pPr algn="l" rtl="0">
            <a:defRPr sz="1000"/>
          </a:pPr>
          <a:r>
            <a:rPr lang="en-us" sz="1000" b="0" i="0" u="none" strike="noStrike" baseline="0">
              <a:solidFill>
                <a:srgbClr val="000000"/>
              </a:solidFill>
              <a:latin typeface="Arial"/>
              <a:ea typeface="Arial"/>
              <a:cs typeface="Arial"/>
            </a:rPr>
            <a:t>It is your responsibility together with the accountant to familiarize yourself with the rules that apply to this.</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Examples of what is </a:t>
          </a:r>
          <a:r>
            <a:rPr lang="en-us" sz="1000" b="0" i="0" u="sng" strike="noStrike" baseline="0">
              <a:solidFill>
                <a:srgbClr val="000000"/>
              </a:solidFill>
              <a:latin typeface="Arial"/>
              <a:ea typeface="Arial"/>
              <a:cs typeface="Arial"/>
            </a:rPr>
            <a:t>not</a:t>
          </a:r>
          <a:r>
            <a:rPr lang="en-us" sz="1000" b="0" i="0" u="none" strike="noStrike" baseline="0">
              <a:solidFill>
                <a:srgbClr val="000000"/>
              </a:solidFill>
              <a:latin typeface="Arial"/>
              <a:ea typeface="Arial"/>
              <a:cs typeface="Arial"/>
            </a:rPr>
            <a:t> currently deductible are:</a:t>
          </a:r>
        </a:p>
        <a:p>
          <a:pPr algn="l" rtl="0">
            <a:defRPr sz="1000"/>
          </a:pPr>
          <a:r>
            <a:rPr lang="en-us" sz="1000" b="0" i="0" u="none" strike="noStrike" baseline="0">
              <a:solidFill>
                <a:srgbClr val="000000"/>
              </a:solidFill>
              <a:latin typeface="Arial"/>
              <a:ea typeface="Arial"/>
              <a:cs typeface="Arial"/>
            </a:rPr>
            <a:t>- Costs for catering for employees and costs associated with this; food purchases, catering deliveries, catering equipment etc.</a:t>
          </a:r>
        </a:p>
        <a:p>
          <a:pPr algn="l" rtl="0">
            <a:defRPr sz="1000"/>
          </a:pPr>
          <a:r>
            <a:rPr lang="en-us" sz="1000" b="0" i="0" u="none" strike="noStrike" baseline="0">
              <a:solidFill>
                <a:srgbClr val="000000"/>
              </a:solidFill>
              <a:latin typeface="Arial"/>
              <a:ea typeface="Arial"/>
              <a:cs typeface="Arial"/>
            </a:rPr>
            <a:t>- Cars that are primarily for passenger transport and operating costs for these, i.e. petrol, tolls, ferry charges, supplies etc.</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In order to receive a deduction, VAT must be specified on the bill/invoice.</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To calculate deductible VAT, the cell to the left of the VAT column must be crossed out.</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VAT CALCULATED HERE IS THEREFORE NOT PART OF THE FILM COSTS, AND IS NOT INCLUDED IN THE CALCULATED TOTAL.</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calculation of VAT will be approximate, (on some accounts there may be both deductible and non-deductible VAT,) but this will still give an overview that is sufficient for the liquidity plan)</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The current standard VAT rate is entered (and can be changed) in the sheet ASSUMPTIONS. </a:t>
          </a:r>
        </a:p>
        <a:p>
          <a:pPr algn="l" rtl="0">
            <a:defRPr sz="1000"/>
          </a:pPr>
          <a:r>
            <a:rPr lang="en-us" sz="1000" b="0" i="0" u="none" strike="noStrike" baseline="0">
              <a:solidFill>
                <a:srgbClr val="000000"/>
              </a:solidFill>
              <a:latin typeface="Arial"/>
              <a:ea typeface="Arial"/>
              <a:cs typeface="Arial"/>
            </a:rPr>
            <a:t>A low VAT rate has been entered for passenger transport, and is automatically used for this account on the specifications sheet under travel/transport.</a:t>
          </a:r>
        </a:p>
        <a:p>
          <a:pPr algn="l" rtl="0">
            <a:defRPr sz="1000"/>
          </a:pPr>
          <a:r>
            <a:rPr lang="en-us" sz="1000" b="0" i="0" u="none" strike="noStrike" baseline="0">
              <a:solidFill>
                <a:srgbClr val="000000"/>
              </a:solidFill>
              <a:latin typeface="Arial"/>
              <a:ea typeface="Arial"/>
              <a:cs typeface="Arial"/>
            </a:rPr>
            <a:t>There is also a separate low rate for foodstuffs, but this relates to costs that are not normally deductible, and therefore usually has no relevance for film calculations.</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TOTAL COST ESTIMATE</a:t>
          </a: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In order to supervise the cost development on the project, there is a separate sheet for the total cost estimate. When the calculation</a:t>
          </a:r>
        </a:p>
        <a:p>
          <a:pPr algn="l" rtl="0">
            <a:defRPr sz="1000"/>
          </a:pPr>
          <a:r>
            <a:rPr lang="en-us" sz="1000" b="0" i="0" u="none" strike="noStrike" baseline="0">
              <a:solidFill>
                <a:srgbClr val="000000"/>
              </a:solidFill>
              <a:latin typeface="Arial"/>
              <a:ea typeface="Arial"/>
              <a:cs typeface="Arial"/>
            </a:rPr>
            <a:t>is approved (financed), all information is copied into the total cost estimate by clicking the relevant button. Be aware that information in the spreadsheet will be copied into the total cost estimate, and thus overwrite information that may have been entered directly into the estimate.</a:t>
          </a:r>
        </a:p>
        <a:p>
          <a:pPr algn="l" rtl="0">
            <a:defRPr sz="1000"/>
          </a:pPr>
          <a:r>
            <a:rPr lang="en-us" sz="1000" b="0" i="0" u="none" strike="noStrike" baseline="0">
              <a:solidFill>
                <a:srgbClr val="000000"/>
              </a:solidFill>
              <a:latin typeface="Arial"/>
              <a:ea typeface="Arial"/>
              <a:cs typeface="Arial"/>
            </a:rPr>
            <a:t>In the estimate, all assumptions are corrected according to the real numbers. For example, when agreements or price negotiations have been made, the calculated figures are changed according to the costs resulting from the agreement. This way the estimate sheet will always provide an updated estimate on the total costs of the project. To avoid confusion with the spreadsheet calculations, the estimate is colored in blue.</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COSTS REGISTERED BY ACCOUNTANT</a:t>
          </a:r>
        </a:p>
        <a:p>
          <a:pPr algn="l" rtl="0">
            <a:defRPr sz="1000"/>
          </a:pPr>
          <a:r>
            <a:rPr lang="en-us" sz="1000" b="0" i="0" u="none" strike="noStrike" baseline="0">
              <a:solidFill>
                <a:srgbClr val="000000"/>
              </a:solidFill>
              <a:latin typeface="Arial"/>
              <a:ea typeface="Arial"/>
              <a:cs typeface="Arial"/>
            </a:rPr>
            <a:t>Accounted costs are registered on a separate sheet. Before entering values for a new accounting period, the "reset accounting" button will transfer the previous period to a separate column, and account movements from the latest period will appear outside each account.  </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All figures from the calculation, estimate and accounted costs with estimated deviations are compiled in the sheet REGISTERED BY ACCOUNTANT.</a:t>
          </a:r>
        </a:p>
        <a:p>
          <a:pPr algn="l" rtl="0">
            <a:defRPr sz="1000"/>
          </a:pPr>
          <a:r>
            <a:rPr lang="en-us" sz="1000" b="0" i="0" u="none" strike="noStrike" baseline="0">
              <a:solidFill>
                <a:srgbClr val="000000"/>
              </a:solidFill>
              <a:latin typeface="Arial"/>
              <a:ea typeface="Arial"/>
              <a:cs typeface="Arial"/>
            </a:rPr>
            <a:t>It is important to establish routines for entering accounted costs with the accounting officer, to ensure that the information is compiled in the same document.</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1" i="0" u="none" strike="noStrike" baseline="0">
              <a:solidFill>
                <a:srgbClr val="000000"/>
              </a:solidFill>
              <a:latin typeface="Arial"/>
              <a:ea typeface="Arial"/>
              <a:cs typeface="Arial"/>
            </a:rPr>
            <a:t>PRINT</a:t>
          </a:r>
        </a:p>
        <a:p>
          <a:pPr algn="l" rtl="0">
            <a:defRPr sz="1000"/>
          </a:pPr>
          <a:r>
            <a:rPr lang="en-us" sz="1000" b="1" i="0" u="none" strike="noStrike" baseline="0">
              <a:solidFill>
                <a:srgbClr val="000000"/>
              </a:solidFill>
              <a:latin typeface="Arial"/>
              <a:ea typeface="Arial"/>
              <a:cs typeface="Arial"/>
            </a:rPr>
            <a:t>It is recommended to use the print buttons for printing.</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By double-clicking on the button for Printing of displayed accounts, a pop-up will let you choose to print the front page, summary and assumptions in addition to the calculation. The calculation is printed as a continuous document, i.e. without page breaks for each account group. The calculation (and the summary) is printed as it appears on the screen. If you have chosen not to show the VAT column, it will not appear on the printout either, and the same applies to empty accounts. The specifications for Travel/transport are automatically printed if they are in use.</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By selecting a group in the drop-down field </a:t>
          </a:r>
          <a:r>
            <a:rPr lang="en-us" sz="1000" b="1" i="0" u="none" strike="noStrike" baseline="0">
              <a:solidFill>
                <a:srgbClr val="000000"/>
              </a:solidFill>
              <a:latin typeface="Arial"/>
              <a:ea typeface="Arial"/>
              <a:cs typeface="Arial"/>
            </a:rPr>
            <a:t>Print account group</a:t>
          </a:r>
          <a:r>
            <a:rPr lang="en-us" sz="1000" b="0" i="0" u="none" strike="noStrike" baseline="0">
              <a:solidFill>
                <a:srgbClr val="000000"/>
              </a:solidFill>
              <a:latin typeface="Arial"/>
              <a:ea typeface="Arial"/>
              <a:cs typeface="Arial"/>
            </a:rPr>
            <a:t> and then pressing the button, the selected account group, front page, summary and assumptions will be printed. </a:t>
          </a:r>
        </a:p>
        <a:p>
          <a:pPr algn="l" rtl="0">
            <a:defRPr sz="1000"/>
          </a:pPr>
          <a:endParaRPr lang="nb-NO"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By clicking </a:t>
          </a:r>
          <a:r>
            <a:rPr lang="en-us" sz="1000" b="1" i="0" u="none" strike="noStrike" baseline="0">
              <a:solidFill>
                <a:srgbClr val="000000"/>
              </a:solidFill>
              <a:latin typeface="Arial"/>
              <a:ea typeface="Arial"/>
              <a:cs typeface="Arial"/>
            </a:rPr>
            <a:t>Go to account group</a:t>
          </a:r>
          <a:r>
            <a:rPr lang="en-us" sz="1000" b="0" i="0" u="none" strike="noStrike" baseline="0">
              <a:solidFill>
                <a:srgbClr val="000000"/>
              </a:solidFill>
              <a:latin typeface="Arial"/>
              <a:ea typeface="Arial"/>
              <a:cs typeface="Arial"/>
            </a:rPr>
            <a:t>you can easily navigate through the calculation.</a:t>
          </a:r>
        </a:p>
        <a:p>
          <a:pPr algn="l" rtl="0">
            <a:defRPr sz="1000"/>
          </a:pPr>
          <a:r>
            <a:rPr lang="en-us" sz="1000" b="0" i="0" u="none" strike="noStrike" baseline="0">
              <a:solidFill>
                <a:srgbClr val="000000"/>
              </a:solidFill>
              <a:latin typeface="Arial"/>
              <a:ea typeface="Arial"/>
              <a:cs typeface="Arial"/>
            </a:rPr>
            <a:t> </a:t>
          </a:r>
        </a:p>
        <a:p>
          <a:pPr algn="l" rtl="0">
            <a:defRPr sz="1000"/>
          </a:pPr>
          <a:r>
            <a:rPr lang="en-us" sz="1000" b="0" i="0" u="none" strike="noStrike" baseline="0">
              <a:solidFill>
                <a:srgbClr val="000000"/>
              </a:solidFill>
              <a:latin typeface="Arial"/>
              <a:ea typeface="Arial"/>
              <a:cs typeface="Arial"/>
            </a:rPr>
            <a:t>The following example shows in </a:t>
          </a:r>
          <a:r>
            <a:rPr lang="en-us" sz="1000" b="0" i="0" u="none" strike="noStrike" baseline="0">
              <a:solidFill>
                <a:srgbClr val="0000FF"/>
              </a:solidFill>
              <a:latin typeface="Arial"/>
              <a:ea typeface="Arial"/>
              <a:cs typeface="Arial"/>
            </a:rPr>
            <a:t>blue</a:t>
          </a:r>
          <a:r>
            <a:rPr lang="en-us" sz="1000" b="0" i="0" u="none" strike="noStrike" baseline="0">
              <a:solidFill>
                <a:srgbClr val="000000"/>
              </a:solidFill>
              <a:latin typeface="Arial"/>
              <a:ea typeface="Arial"/>
              <a:cs typeface="Arial"/>
            </a:rPr>
            <a:t>where data can be entered:</a:t>
          </a: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a:p>
          <a:pPr algn="l" rtl="0">
            <a:defRPr sz="1000"/>
          </a:pPr>
          <a:endParaRPr lang="nb-NO" sz="1000" b="0" i="0" u="none" strike="noStrike" baseline="0">
            <a:solidFill>
              <a:srgbClr val="000000"/>
            </a:solidFill>
            <a:latin typeface="Arial"/>
            <a:ea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25400</xdr:rowOff>
        </xdr:from>
        <xdr:to>
          <xdr:col>9</xdr:col>
          <xdr:colOff>0</xdr:colOff>
          <xdr:row>0</xdr:row>
          <xdr:rowOff>215900</xdr:rowOff>
        </xdr:to>
        <xdr:sp macro="" textlink="">
          <xdr:nvSpPr>
            <xdr:cNvPr id="3350" name="Knapp5" hidden="1">
              <a:extLst>
                <a:ext uri="{63B3BB69-23CF-44E3-9099-C40C66FF867C}">
                  <a14:compatExt spid="_x0000_s3350"/>
                </a:ext>
                <a:ext uri="{FF2B5EF4-FFF2-40B4-BE49-F238E27FC236}">
                  <a16:creationId xmlns:a16="http://schemas.microsoft.com/office/drawing/2014/main" id="{00000000-0008-0000-0500-000016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TOTAL: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xdr:row>
          <xdr:rowOff>0</xdr:rowOff>
        </xdr:from>
        <xdr:to>
          <xdr:col>1</xdr:col>
          <xdr:colOff>1257300</xdr:colOff>
          <xdr:row>1</xdr:row>
          <xdr:rowOff>203200</xdr:rowOff>
        </xdr:to>
        <xdr:sp macro="" textlink="">
          <xdr:nvSpPr>
            <xdr:cNvPr id="3238" name="Drop Down 2" hidden="1">
              <a:extLst>
                <a:ext uri="{63B3BB69-23CF-44E3-9099-C40C66FF867C}">
                  <a14:compatExt spid="_x0000_s3238"/>
                </a:ext>
                <a:ext uri="{FF2B5EF4-FFF2-40B4-BE49-F238E27FC236}">
                  <a16:creationId xmlns:a16="http://schemas.microsoft.com/office/drawing/2014/main" id="{00000000-0008-0000-0500-0000A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0</xdr:row>
          <xdr:rowOff>38100</xdr:rowOff>
        </xdr:from>
        <xdr:to>
          <xdr:col>1</xdr:col>
          <xdr:colOff>1257300</xdr:colOff>
          <xdr:row>0</xdr:row>
          <xdr:rowOff>215900</xdr:rowOff>
        </xdr:to>
        <xdr:sp macro="" textlink="">
          <xdr:nvSpPr>
            <xdr:cNvPr id="3239" name="Knapp1" hidden="1">
              <a:extLst>
                <a:ext uri="{63B3BB69-23CF-44E3-9099-C40C66FF867C}">
                  <a14:compatExt spid="_x0000_s3239"/>
                </a:ext>
                <a:ext uri="{FF2B5EF4-FFF2-40B4-BE49-F238E27FC236}">
                  <a16:creationId xmlns:a16="http://schemas.microsoft.com/office/drawing/2014/main" id="{00000000-0008-0000-0500-0000A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GÅ TIL KONTOGRUPPE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1320800</xdr:colOff>
          <xdr:row>0</xdr:row>
          <xdr:rowOff>25400</xdr:rowOff>
        </xdr:from>
        <xdr:to>
          <xdr:col>2</xdr:col>
          <xdr:colOff>584200</xdr:colOff>
          <xdr:row>1</xdr:row>
          <xdr:rowOff>215900</xdr:rowOff>
        </xdr:to>
        <xdr:sp macro="" textlink="">
          <xdr:nvSpPr>
            <xdr:cNvPr id="3240" name="Knapp2" hidden="1">
              <a:extLst>
                <a:ext uri="{63B3BB69-23CF-44E3-9099-C40C66FF867C}">
                  <a14:compatExt spid="_x0000_s3240"/>
                </a:ext>
                <a:ext uri="{FF2B5EF4-FFF2-40B4-BE49-F238E27FC236}">
                  <a16:creationId xmlns:a16="http://schemas.microsoft.com/office/drawing/2014/main" id="{00000000-0008-0000-0500-0000A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Skjul</a:t>
              </a:r>
            </a:p>
            <a:p>
              <a:pPr algn="ctr" rtl="0">
                <a:defRPr sz="1000"/>
              </a:pPr>
              <a:r>
                <a:rPr lang="nb-NO" sz="900" b="1" i="0" u="none" strike="noStrike" baseline="0">
                  <a:solidFill>
                    <a:srgbClr val="FF0000"/>
                  </a:solidFill>
                  <a:latin typeface="Arial" pitchFamily="2" charset="0"/>
                  <a:cs typeface="Arial" pitchFamily="2" charset="0"/>
                </a:rPr>
                <a:t>tomme konti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0</xdr:row>
          <xdr:rowOff>25400</xdr:rowOff>
        </xdr:from>
        <xdr:to>
          <xdr:col>3</xdr:col>
          <xdr:colOff>152400</xdr:colOff>
          <xdr:row>1</xdr:row>
          <xdr:rowOff>215900</xdr:rowOff>
        </xdr:to>
        <xdr:sp macro="" textlink="">
          <xdr:nvSpPr>
            <xdr:cNvPr id="3241" name="Knapp3" descr="Utskrift av&#10;viste konti" hidden="1">
              <a:extLst>
                <a:ext uri="{63B3BB69-23CF-44E3-9099-C40C66FF867C}">
                  <a14:compatExt spid="_x0000_s3241"/>
                </a:ext>
                <a:ext uri="{FF2B5EF4-FFF2-40B4-BE49-F238E27FC236}">
                  <a16:creationId xmlns:a16="http://schemas.microsoft.com/office/drawing/2014/main" id="{00000000-0008-0000-0500-0000A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Utskrift av</a:t>
              </a:r>
            </a:p>
            <a:p>
              <a:pPr algn="ctr" rtl="0">
                <a:defRPr sz="1000"/>
              </a:pPr>
              <a:r>
                <a:rPr lang="nb-NO" sz="900" b="1" i="0" u="none" strike="noStrike" baseline="0">
                  <a:solidFill>
                    <a:srgbClr val="FF0000"/>
                  </a:solidFill>
                  <a:latin typeface="Arial" pitchFamily="2" charset="0"/>
                  <a:cs typeface="Arial" pitchFamily="2" charset="0"/>
                </a:rPr>
                <a:t>viste konti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xdr:row>
          <xdr:rowOff>0</xdr:rowOff>
        </xdr:from>
        <xdr:to>
          <xdr:col>6</xdr:col>
          <xdr:colOff>520700</xdr:colOff>
          <xdr:row>1</xdr:row>
          <xdr:rowOff>203200</xdr:rowOff>
        </xdr:to>
        <xdr:sp macro="" textlink="">
          <xdr:nvSpPr>
            <xdr:cNvPr id="3242" name="Drop Down 1194" hidden="1">
              <a:extLst>
                <a:ext uri="{63B3BB69-23CF-44E3-9099-C40C66FF867C}">
                  <a14:compatExt spid="_x0000_s3242"/>
                </a:ext>
                <a:ext uri="{FF2B5EF4-FFF2-40B4-BE49-F238E27FC236}">
                  <a16:creationId xmlns:a16="http://schemas.microsoft.com/office/drawing/2014/main" id="{00000000-0008-0000-0500-0000A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0</xdr:row>
          <xdr:rowOff>25400</xdr:rowOff>
        </xdr:from>
        <xdr:to>
          <xdr:col>6</xdr:col>
          <xdr:colOff>508000</xdr:colOff>
          <xdr:row>0</xdr:row>
          <xdr:rowOff>215900</xdr:rowOff>
        </xdr:to>
        <xdr:sp macro="" textlink="">
          <xdr:nvSpPr>
            <xdr:cNvPr id="3243" name="Knapp4" hidden="1">
              <a:extLst>
                <a:ext uri="{63B3BB69-23CF-44E3-9099-C40C66FF867C}">
                  <a14:compatExt spid="_x0000_s3243"/>
                </a:ext>
                <a:ext uri="{FF2B5EF4-FFF2-40B4-BE49-F238E27FC236}">
                  <a16:creationId xmlns:a16="http://schemas.microsoft.com/office/drawing/2014/main" id="{00000000-0008-0000-0500-0000A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SKRIV UT KONTOGRUPPE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38100</xdr:colOff>
          <xdr:row>0</xdr:row>
          <xdr:rowOff>25400</xdr:rowOff>
        </xdr:from>
        <xdr:to>
          <xdr:col>12</xdr:col>
          <xdr:colOff>38100</xdr:colOff>
          <xdr:row>1</xdr:row>
          <xdr:rowOff>215900</xdr:rowOff>
        </xdr:to>
        <xdr:sp macro="" textlink="">
          <xdr:nvSpPr>
            <xdr:cNvPr id="5499" name="Knapp6" hidden="1">
              <a:extLst>
                <a:ext uri="{63B3BB69-23CF-44E3-9099-C40C66FF867C}">
                  <a14:compatExt spid="_x0000_s5499"/>
                </a:ext>
                <a:ext uri="{FF2B5EF4-FFF2-40B4-BE49-F238E27FC236}">
                  <a16:creationId xmlns:a16="http://schemas.microsoft.com/office/drawing/2014/main" id="{00000000-0008-0000-0500-00007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Skjul</a:t>
              </a:r>
            </a:p>
            <a:p>
              <a:pPr algn="ctr" rtl="0">
                <a:defRPr sz="1000"/>
              </a:pPr>
              <a:r>
                <a:rPr lang="nb-NO" sz="900" b="1" i="0" u="none" strike="noStrike" baseline="0">
                  <a:solidFill>
                    <a:srgbClr val="FF0000"/>
                  </a:solidFill>
                  <a:latin typeface="Arial" pitchFamily="2" charset="0"/>
                  <a:cs typeface="Arial" pitchFamily="2" charset="0"/>
                </a:rPr>
                <a:t>MVA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649</xdr:row>
          <xdr:rowOff>12700</xdr:rowOff>
        </xdr:from>
        <xdr:to>
          <xdr:col>2</xdr:col>
          <xdr:colOff>1244600</xdr:colOff>
          <xdr:row>650</xdr:row>
          <xdr:rowOff>0</xdr:rowOff>
        </xdr:to>
        <xdr:sp macro="" textlink="">
          <xdr:nvSpPr>
            <xdr:cNvPr id="5913" name="Knapp7" hidden="1">
              <a:extLst>
                <a:ext uri="{63B3BB69-23CF-44E3-9099-C40C66FF867C}">
                  <a14:compatExt spid="_x0000_s5913"/>
                </a:ext>
                <a:ext uri="{FF2B5EF4-FFF2-40B4-BE49-F238E27FC236}">
                  <a16:creationId xmlns:a16="http://schemas.microsoft.com/office/drawing/2014/main" id="{00000000-0008-0000-0500-000019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650</xdr:row>
          <xdr:rowOff>12700</xdr:rowOff>
        </xdr:from>
        <xdr:to>
          <xdr:col>2</xdr:col>
          <xdr:colOff>1244600</xdr:colOff>
          <xdr:row>651</xdr:row>
          <xdr:rowOff>0</xdr:rowOff>
        </xdr:to>
        <xdr:sp macro="" textlink="">
          <xdr:nvSpPr>
            <xdr:cNvPr id="5914" name="Knapp8" hidden="1">
              <a:extLst>
                <a:ext uri="{63B3BB69-23CF-44E3-9099-C40C66FF867C}">
                  <a14:compatExt spid="_x0000_s5914"/>
                </a:ext>
                <a:ext uri="{FF2B5EF4-FFF2-40B4-BE49-F238E27FC236}">
                  <a16:creationId xmlns:a16="http://schemas.microsoft.com/office/drawing/2014/main" id="{00000000-0008-0000-0500-00001A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651</xdr:row>
          <xdr:rowOff>12700</xdr:rowOff>
        </xdr:from>
        <xdr:to>
          <xdr:col>2</xdr:col>
          <xdr:colOff>1244600</xdr:colOff>
          <xdr:row>652</xdr:row>
          <xdr:rowOff>0</xdr:rowOff>
        </xdr:to>
        <xdr:sp macro="" textlink="">
          <xdr:nvSpPr>
            <xdr:cNvPr id="5915" name="Knapp9" hidden="1">
              <a:extLst>
                <a:ext uri="{63B3BB69-23CF-44E3-9099-C40C66FF867C}">
                  <a14:compatExt spid="_x0000_s5915"/>
                </a:ext>
                <a:ext uri="{FF2B5EF4-FFF2-40B4-BE49-F238E27FC236}">
                  <a16:creationId xmlns:a16="http://schemas.microsoft.com/office/drawing/2014/main" id="{00000000-0008-0000-0500-00001B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652</xdr:row>
          <xdr:rowOff>12700</xdr:rowOff>
        </xdr:from>
        <xdr:to>
          <xdr:col>2</xdr:col>
          <xdr:colOff>1244600</xdr:colOff>
          <xdr:row>653</xdr:row>
          <xdr:rowOff>0</xdr:rowOff>
        </xdr:to>
        <xdr:sp macro="" textlink="">
          <xdr:nvSpPr>
            <xdr:cNvPr id="5916" name="Knapp10" hidden="1">
              <a:extLst>
                <a:ext uri="{63B3BB69-23CF-44E3-9099-C40C66FF867C}">
                  <a14:compatExt spid="_x0000_s5916"/>
                </a:ext>
                <a:ext uri="{FF2B5EF4-FFF2-40B4-BE49-F238E27FC236}">
                  <a16:creationId xmlns:a16="http://schemas.microsoft.com/office/drawing/2014/main" id="{00000000-0008-0000-0500-00001C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660</xdr:row>
          <xdr:rowOff>12700</xdr:rowOff>
        </xdr:from>
        <xdr:to>
          <xdr:col>2</xdr:col>
          <xdr:colOff>1244600</xdr:colOff>
          <xdr:row>661</xdr:row>
          <xdr:rowOff>0</xdr:rowOff>
        </xdr:to>
        <xdr:sp macro="" textlink="">
          <xdr:nvSpPr>
            <xdr:cNvPr id="10853" name="Knapp11" hidden="1">
              <a:extLst>
                <a:ext uri="{63B3BB69-23CF-44E3-9099-C40C66FF867C}">
                  <a14:compatExt spid="_x0000_s10853"/>
                </a:ext>
                <a:ext uri="{FF2B5EF4-FFF2-40B4-BE49-F238E27FC236}">
                  <a16:creationId xmlns:a16="http://schemas.microsoft.com/office/drawing/2014/main" id="{00000000-0008-0000-0500-0000652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662</xdr:row>
          <xdr:rowOff>12700</xdr:rowOff>
        </xdr:from>
        <xdr:to>
          <xdr:col>2</xdr:col>
          <xdr:colOff>1244600</xdr:colOff>
          <xdr:row>663</xdr:row>
          <xdr:rowOff>0</xdr:rowOff>
        </xdr:to>
        <xdr:sp macro="" textlink="">
          <xdr:nvSpPr>
            <xdr:cNvPr id="10854" name="Button 3686" hidden="1">
              <a:extLst>
                <a:ext uri="{63B3BB69-23CF-44E3-9099-C40C66FF867C}">
                  <a14:compatExt spid="_x0000_s10854"/>
                </a:ext>
                <a:ext uri="{FF2B5EF4-FFF2-40B4-BE49-F238E27FC236}">
                  <a16:creationId xmlns:a16="http://schemas.microsoft.com/office/drawing/2014/main" id="{00000000-0008-0000-0500-0000662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698500</xdr:colOff>
          <xdr:row>0</xdr:row>
          <xdr:rowOff>25400</xdr:rowOff>
        </xdr:from>
        <xdr:to>
          <xdr:col>13</xdr:col>
          <xdr:colOff>1498600</xdr:colOff>
          <xdr:row>1</xdr:row>
          <xdr:rowOff>215900</xdr:rowOff>
        </xdr:to>
        <xdr:sp macro="" textlink="">
          <xdr:nvSpPr>
            <xdr:cNvPr id="10951" name="Button 3783" descr="Utskrift av&#10;viste konti" hidden="1">
              <a:extLst>
                <a:ext uri="{63B3BB69-23CF-44E3-9099-C40C66FF867C}">
                  <a14:compatExt spid="_x0000_s10951"/>
                </a:ext>
                <a:ext uri="{FF2B5EF4-FFF2-40B4-BE49-F238E27FC236}">
                  <a16:creationId xmlns:a16="http://schemas.microsoft.com/office/drawing/2014/main" id="{00000000-0008-0000-0500-0000C72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Kopier kalkyle til estimat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177800</xdr:colOff>
          <xdr:row>0</xdr:row>
          <xdr:rowOff>0</xdr:rowOff>
        </xdr:from>
        <xdr:to>
          <xdr:col>7</xdr:col>
          <xdr:colOff>63500</xdr:colOff>
          <xdr:row>1</xdr:row>
          <xdr:rowOff>0</xdr:rowOff>
        </xdr:to>
        <xdr:sp macro="" textlink="">
          <xdr:nvSpPr>
            <xdr:cNvPr id="8196" name="Knapp11"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Gå til kalkyleskjema </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25400</xdr:rowOff>
        </xdr:from>
        <xdr:to>
          <xdr:col>9</xdr:col>
          <xdr:colOff>0</xdr:colOff>
          <xdr:row>0</xdr:row>
          <xdr:rowOff>215900</xdr:rowOff>
        </xdr:to>
        <xdr:sp macro="" textlink="">
          <xdr:nvSpPr>
            <xdr:cNvPr id="13313" name="Knapp5"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TOTAL: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xdr:row>
          <xdr:rowOff>0</xdr:rowOff>
        </xdr:from>
        <xdr:to>
          <xdr:col>1</xdr:col>
          <xdr:colOff>1257300</xdr:colOff>
          <xdr:row>1</xdr:row>
          <xdr:rowOff>203200</xdr:rowOff>
        </xdr:to>
        <xdr:sp macro="" textlink="">
          <xdr:nvSpPr>
            <xdr:cNvPr id="13314" name="Drop Down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0</xdr:row>
          <xdr:rowOff>38100</xdr:rowOff>
        </xdr:from>
        <xdr:to>
          <xdr:col>1</xdr:col>
          <xdr:colOff>1257300</xdr:colOff>
          <xdr:row>0</xdr:row>
          <xdr:rowOff>215900</xdr:rowOff>
        </xdr:to>
        <xdr:sp macro="" textlink="">
          <xdr:nvSpPr>
            <xdr:cNvPr id="13315" name="Knapp1"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GÅ TIL KONTOGRUPPE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1320800</xdr:colOff>
          <xdr:row>0</xdr:row>
          <xdr:rowOff>25400</xdr:rowOff>
        </xdr:from>
        <xdr:to>
          <xdr:col>2</xdr:col>
          <xdr:colOff>584200</xdr:colOff>
          <xdr:row>1</xdr:row>
          <xdr:rowOff>215900</xdr:rowOff>
        </xdr:to>
        <xdr:sp macro="" textlink="">
          <xdr:nvSpPr>
            <xdr:cNvPr id="13316" name="Knapp2"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Skjul</a:t>
              </a:r>
            </a:p>
            <a:p>
              <a:pPr algn="ctr" rtl="0">
                <a:defRPr sz="1000"/>
              </a:pPr>
              <a:r>
                <a:rPr lang="nb-NO" sz="900" b="1" i="0" u="none" strike="noStrike" baseline="0">
                  <a:solidFill>
                    <a:srgbClr val="FF0000"/>
                  </a:solidFill>
                  <a:latin typeface="Arial" pitchFamily="2" charset="0"/>
                  <a:cs typeface="Arial" pitchFamily="2" charset="0"/>
                </a:rPr>
                <a:t>tomme konti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0</xdr:row>
          <xdr:rowOff>25400</xdr:rowOff>
        </xdr:from>
        <xdr:to>
          <xdr:col>3</xdr:col>
          <xdr:colOff>152400</xdr:colOff>
          <xdr:row>1</xdr:row>
          <xdr:rowOff>215900</xdr:rowOff>
        </xdr:to>
        <xdr:sp macro="" textlink="">
          <xdr:nvSpPr>
            <xdr:cNvPr id="13317" name="Knapp3" descr="Utskrift av&#10;viste konti"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Utskrift av</a:t>
              </a:r>
            </a:p>
            <a:p>
              <a:pPr algn="ctr" rtl="0">
                <a:defRPr sz="1000"/>
              </a:pPr>
              <a:r>
                <a:rPr lang="nb-NO" sz="900" b="1" i="0" u="none" strike="noStrike" baseline="0">
                  <a:solidFill>
                    <a:srgbClr val="FF0000"/>
                  </a:solidFill>
                  <a:latin typeface="Arial" pitchFamily="2" charset="0"/>
                  <a:cs typeface="Arial" pitchFamily="2" charset="0"/>
                </a:rPr>
                <a:t>viste konti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xdr:row>
          <xdr:rowOff>0</xdr:rowOff>
        </xdr:from>
        <xdr:to>
          <xdr:col>6</xdr:col>
          <xdr:colOff>520700</xdr:colOff>
          <xdr:row>1</xdr:row>
          <xdr:rowOff>203200</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0</xdr:row>
          <xdr:rowOff>25400</xdr:rowOff>
        </xdr:from>
        <xdr:to>
          <xdr:col>6</xdr:col>
          <xdr:colOff>508000</xdr:colOff>
          <xdr:row>0</xdr:row>
          <xdr:rowOff>215900</xdr:rowOff>
        </xdr:to>
        <xdr:sp macro="" textlink="">
          <xdr:nvSpPr>
            <xdr:cNvPr id="13319" name="Knapp4"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SKRIV UT KONTOGRUPPE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63500</xdr:colOff>
          <xdr:row>0</xdr:row>
          <xdr:rowOff>38100</xdr:rowOff>
        </xdr:from>
        <xdr:to>
          <xdr:col>11</xdr:col>
          <xdr:colOff>495300</xdr:colOff>
          <xdr:row>1</xdr:row>
          <xdr:rowOff>215900</xdr:rowOff>
        </xdr:to>
        <xdr:sp macro="" textlink="">
          <xdr:nvSpPr>
            <xdr:cNvPr id="13320" name="Knapp6" hidden="1">
              <a:extLst>
                <a:ext uri="{63B3BB69-23CF-44E3-9099-C40C66FF867C}">
                  <a14:compatExt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Skjul</a:t>
              </a:r>
            </a:p>
            <a:p>
              <a:pPr algn="ctr" rtl="0">
                <a:defRPr sz="1000"/>
              </a:pPr>
              <a:r>
                <a:rPr lang="nb-NO" sz="900" b="1" i="0" u="none" strike="noStrike" baseline="0">
                  <a:solidFill>
                    <a:srgbClr val="FF0000"/>
                  </a:solidFill>
                  <a:latin typeface="Arial" pitchFamily="2" charset="0"/>
                  <a:cs typeface="Arial" pitchFamily="2" charset="0"/>
                </a:rPr>
                <a:t>MVA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649</xdr:row>
          <xdr:rowOff>12700</xdr:rowOff>
        </xdr:from>
        <xdr:to>
          <xdr:col>2</xdr:col>
          <xdr:colOff>1244600</xdr:colOff>
          <xdr:row>650</xdr:row>
          <xdr:rowOff>0</xdr:rowOff>
        </xdr:to>
        <xdr:sp macro="" textlink="">
          <xdr:nvSpPr>
            <xdr:cNvPr id="13323" name="Knapp7"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650</xdr:row>
          <xdr:rowOff>12700</xdr:rowOff>
        </xdr:from>
        <xdr:to>
          <xdr:col>2</xdr:col>
          <xdr:colOff>1244600</xdr:colOff>
          <xdr:row>651</xdr:row>
          <xdr:rowOff>0</xdr:rowOff>
        </xdr:to>
        <xdr:sp macro="" textlink="">
          <xdr:nvSpPr>
            <xdr:cNvPr id="13324" name="Knapp8" hidden="1">
              <a:extLst>
                <a:ext uri="{63B3BB69-23CF-44E3-9099-C40C66FF867C}">
                  <a14:compatExt spid="_x0000_s13324"/>
                </a:ext>
                <a:ext uri="{FF2B5EF4-FFF2-40B4-BE49-F238E27FC236}">
                  <a16:creationId xmlns:a16="http://schemas.microsoft.com/office/drawing/2014/main" id="{00000000-0008-0000-08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651</xdr:row>
          <xdr:rowOff>12700</xdr:rowOff>
        </xdr:from>
        <xdr:to>
          <xdr:col>2</xdr:col>
          <xdr:colOff>1244600</xdr:colOff>
          <xdr:row>652</xdr:row>
          <xdr:rowOff>0</xdr:rowOff>
        </xdr:to>
        <xdr:sp macro="" textlink="">
          <xdr:nvSpPr>
            <xdr:cNvPr id="13325" name="Knapp9" hidden="1">
              <a:extLst>
                <a:ext uri="{63B3BB69-23CF-44E3-9099-C40C66FF867C}">
                  <a14:compatExt spid="_x0000_s13325"/>
                </a:ext>
                <a:ext uri="{FF2B5EF4-FFF2-40B4-BE49-F238E27FC236}">
                  <a16:creationId xmlns:a16="http://schemas.microsoft.com/office/drawing/2014/main" id="{00000000-0008-0000-08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652</xdr:row>
          <xdr:rowOff>12700</xdr:rowOff>
        </xdr:from>
        <xdr:to>
          <xdr:col>2</xdr:col>
          <xdr:colOff>1244600</xdr:colOff>
          <xdr:row>653</xdr:row>
          <xdr:rowOff>0</xdr:rowOff>
        </xdr:to>
        <xdr:sp macro="" textlink="">
          <xdr:nvSpPr>
            <xdr:cNvPr id="13326" name="Knapp10" hidden="1">
              <a:extLst>
                <a:ext uri="{63B3BB69-23CF-44E3-9099-C40C66FF867C}">
                  <a14:compatExt spid="_x0000_s13326"/>
                </a:ext>
                <a:ext uri="{FF2B5EF4-FFF2-40B4-BE49-F238E27FC236}">
                  <a16:creationId xmlns:a16="http://schemas.microsoft.com/office/drawing/2014/main" id="{00000000-0008-0000-08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660</xdr:row>
          <xdr:rowOff>12700</xdr:rowOff>
        </xdr:from>
        <xdr:to>
          <xdr:col>2</xdr:col>
          <xdr:colOff>1244600</xdr:colOff>
          <xdr:row>661</xdr:row>
          <xdr:rowOff>0</xdr:rowOff>
        </xdr:to>
        <xdr:sp macro="" textlink="">
          <xdr:nvSpPr>
            <xdr:cNvPr id="13327" name="Knapp11"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662</xdr:row>
          <xdr:rowOff>12700</xdr:rowOff>
        </xdr:from>
        <xdr:to>
          <xdr:col>2</xdr:col>
          <xdr:colOff>1244600</xdr:colOff>
          <xdr:row>663</xdr:row>
          <xdr:rowOff>0</xdr:rowOff>
        </xdr:to>
        <xdr:sp macro="" textlink="">
          <xdr:nvSpPr>
            <xdr:cNvPr id="13328" name="Button 16" hidden="1">
              <a:extLst>
                <a:ext uri="{63B3BB69-23CF-44E3-9099-C40C66FF867C}">
                  <a14:compatExt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649</xdr:row>
          <xdr:rowOff>12700</xdr:rowOff>
        </xdr:from>
        <xdr:to>
          <xdr:col>2</xdr:col>
          <xdr:colOff>1244600</xdr:colOff>
          <xdr:row>650</xdr:row>
          <xdr:rowOff>0</xdr:rowOff>
        </xdr:to>
        <xdr:sp macro="" textlink="">
          <xdr:nvSpPr>
            <xdr:cNvPr id="13329" name="Button 17" hidden="1">
              <a:extLst>
                <a:ext uri="{63B3BB69-23CF-44E3-9099-C40C66FF867C}">
                  <a14:compatExt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650</xdr:row>
          <xdr:rowOff>12700</xdr:rowOff>
        </xdr:from>
        <xdr:to>
          <xdr:col>2</xdr:col>
          <xdr:colOff>1244600</xdr:colOff>
          <xdr:row>651</xdr:row>
          <xdr:rowOff>0</xdr:rowOff>
        </xdr:to>
        <xdr:sp macro="" textlink="">
          <xdr:nvSpPr>
            <xdr:cNvPr id="13330" name="Button 18" hidden="1">
              <a:extLst>
                <a:ext uri="{63B3BB69-23CF-44E3-9099-C40C66FF867C}">
                  <a14:compatExt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651</xdr:row>
          <xdr:rowOff>12700</xdr:rowOff>
        </xdr:from>
        <xdr:to>
          <xdr:col>2</xdr:col>
          <xdr:colOff>1244600</xdr:colOff>
          <xdr:row>652</xdr:row>
          <xdr:rowOff>0</xdr:rowOff>
        </xdr:to>
        <xdr:sp macro="" textlink="">
          <xdr:nvSpPr>
            <xdr:cNvPr id="13331" name="Button 19" hidden="1">
              <a:extLst>
                <a:ext uri="{63B3BB69-23CF-44E3-9099-C40C66FF867C}">
                  <a14:compatExt spid="_x0000_s13331"/>
                </a:ext>
                <a:ext uri="{FF2B5EF4-FFF2-40B4-BE49-F238E27FC236}">
                  <a16:creationId xmlns:a16="http://schemas.microsoft.com/office/drawing/2014/main" id="{00000000-0008-0000-08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652</xdr:row>
          <xdr:rowOff>12700</xdr:rowOff>
        </xdr:from>
        <xdr:to>
          <xdr:col>2</xdr:col>
          <xdr:colOff>1244600</xdr:colOff>
          <xdr:row>653</xdr:row>
          <xdr:rowOff>0</xdr:rowOff>
        </xdr:to>
        <xdr:sp macro="" textlink="">
          <xdr:nvSpPr>
            <xdr:cNvPr id="13332" name="Button 20" hidden="1">
              <a:extLst>
                <a:ext uri="{63B3BB69-23CF-44E3-9099-C40C66FF867C}">
                  <a14:compatExt spid="_x0000_s13332"/>
                </a:ext>
                <a:ext uri="{FF2B5EF4-FFF2-40B4-BE49-F238E27FC236}">
                  <a16:creationId xmlns:a16="http://schemas.microsoft.com/office/drawing/2014/main" id="{00000000-0008-0000-08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660</xdr:row>
          <xdr:rowOff>12700</xdr:rowOff>
        </xdr:from>
        <xdr:to>
          <xdr:col>2</xdr:col>
          <xdr:colOff>1244600</xdr:colOff>
          <xdr:row>661</xdr:row>
          <xdr:rowOff>0</xdr:rowOff>
        </xdr:to>
        <xdr:sp macro="" textlink="">
          <xdr:nvSpPr>
            <xdr:cNvPr id="13333" name="Button 21" hidden="1">
              <a:extLst>
                <a:ext uri="{63B3BB69-23CF-44E3-9099-C40C66FF867C}">
                  <a14:compatExt spid="_x0000_s13333"/>
                </a:ext>
                <a:ext uri="{FF2B5EF4-FFF2-40B4-BE49-F238E27FC236}">
                  <a16:creationId xmlns:a16="http://schemas.microsoft.com/office/drawing/2014/main" id="{00000000-0008-0000-08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1054100</xdr:colOff>
          <xdr:row>662</xdr:row>
          <xdr:rowOff>12700</xdr:rowOff>
        </xdr:from>
        <xdr:to>
          <xdr:col>2</xdr:col>
          <xdr:colOff>1244600</xdr:colOff>
          <xdr:row>663</xdr:row>
          <xdr:rowOff>0</xdr:rowOff>
        </xdr:to>
        <xdr:sp macro="" textlink="">
          <xdr:nvSpPr>
            <xdr:cNvPr id="13334" name="Button 22" hidden="1">
              <a:extLst>
                <a:ext uri="{63B3BB69-23CF-44E3-9099-C40C66FF867C}">
                  <a14:compatExt spid="_x0000_s13334"/>
                </a:ext>
                <a:ext uri="{FF2B5EF4-FFF2-40B4-BE49-F238E27FC236}">
                  <a16:creationId xmlns:a16="http://schemas.microsoft.com/office/drawing/2014/main" id="{00000000-0008-0000-08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1029</xdr:row>
          <xdr:rowOff>12700</xdr:rowOff>
        </xdr:from>
        <xdr:to>
          <xdr:col>1</xdr:col>
          <xdr:colOff>0</xdr:colOff>
          <xdr:row>1030</xdr:row>
          <xdr:rowOff>0</xdr:rowOff>
        </xdr:to>
        <xdr:sp macro="" textlink="">
          <xdr:nvSpPr>
            <xdr:cNvPr id="18445" name="Button 1037" hidden="1">
              <a:extLst>
                <a:ext uri="{63B3BB69-23CF-44E3-9099-C40C66FF867C}">
                  <a14:compatExt spid="_x0000_s18445"/>
                </a:ext>
                <a:ext uri="{FF2B5EF4-FFF2-40B4-BE49-F238E27FC236}">
                  <a16:creationId xmlns:a16="http://schemas.microsoft.com/office/drawing/2014/main" id="{00000000-0008-0000-08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1030</xdr:row>
          <xdr:rowOff>12700</xdr:rowOff>
        </xdr:from>
        <xdr:to>
          <xdr:col>1</xdr:col>
          <xdr:colOff>0</xdr:colOff>
          <xdr:row>1031</xdr:row>
          <xdr:rowOff>0</xdr:rowOff>
        </xdr:to>
        <xdr:sp macro="" textlink="">
          <xdr:nvSpPr>
            <xdr:cNvPr id="18446" name="Button 1038" hidden="1">
              <a:extLst>
                <a:ext uri="{63B3BB69-23CF-44E3-9099-C40C66FF867C}">
                  <a14:compatExt spid="_x0000_s18446"/>
                </a:ext>
                <a:ext uri="{FF2B5EF4-FFF2-40B4-BE49-F238E27FC236}">
                  <a16:creationId xmlns:a16="http://schemas.microsoft.com/office/drawing/2014/main" id="{00000000-0008-0000-08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1031</xdr:row>
          <xdr:rowOff>12700</xdr:rowOff>
        </xdr:from>
        <xdr:to>
          <xdr:col>1</xdr:col>
          <xdr:colOff>0</xdr:colOff>
          <xdr:row>1032</xdr:row>
          <xdr:rowOff>0</xdr:rowOff>
        </xdr:to>
        <xdr:sp macro="" textlink="">
          <xdr:nvSpPr>
            <xdr:cNvPr id="18447" name="Button 1039" hidden="1">
              <a:extLst>
                <a:ext uri="{63B3BB69-23CF-44E3-9099-C40C66FF867C}">
                  <a14:compatExt spid="_x0000_s18447"/>
                </a:ext>
                <a:ext uri="{FF2B5EF4-FFF2-40B4-BE49-F238E27FC236}">
                  <a16:creationId xmlns:a16="http://schemas.microsoft.com/office/drawing/2014/main" id="{00000000-0008-0000-08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1032</xdr:row>
          <xdr:rowOff>12700</xdr:rowOff>
        </xdr:from>
        <xdr:to>
          <xdr:col>1</xdr:col>
          <xdr:colOff>0</xdr:colOff>
          <xdr:row>1033</xdr:row>
          <xdr:rowOff>0</xdr:rowOff>
        </xdr:to>
        <xdr:sp macro="" textlink="">
          <xdr:nvSpPr>
            <xdr:cNvPr id="18448" name="Button 1040" hidden="1">
              <a:extLst>
                <a:ext uri="{63B3BB69-23CF-44E3-9099-C40C66FF867C}">
                  <a14:compatExt spid="_x0000_s18448"/>
                </a:ext>
                <a:ext uri="{FF2B5EF4-FFF2-40B4-BE49-F238E27FC236}">
                  <a16:creationId xmlns:a16="http://schemas.microsoft.com/office/drawing/2014/main" id="{00000000-0008-0000-08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nb-NO"/>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0</xdr:row>
          <xdr:rowOff>25400</xdr:rowOff>
        </xdr:from>
        <xdr:to>
          <xdr:col>15</xdr:col>
          <xdr:colOff>698500</xdr:colOff>
          <xdr:row>0</xdr:row>
          <xdr:rowOff>215900</xdr:rowOff>
        </xdr:to>
        <xdr:sp macro="" textlink="">
          <xdr:nvSpPr>
            <xdr:cNvPr id="18449" name="Button 1041" hidden="1">
              <a:extLst>
                <a:ext uri="{63B3BB69-23CF-44E3-9099-C40C66FF867C}">
                  <a14:compatExt spid="_x0000_s18449"/>
                </a:ext>
                <a:ext uri="{FF2B5EF4-FFF2-40B4-BE49-F238E27FC236}">
                  <a16:creationId xmlns:a16="http://schemas.microsoft.com/office/drawing/2014/main" id="{00000000-0008-0000-0800-00001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18288" rIns="18288" bIns="18288" anchor="ctr" upright="1"/>
            <a:lstStyle/>
            <a:p>
              <a:pPr algn="ctr" rtl="0">
                <a:defRPr sz="1000"/>
              </a:pPr>
              <a:r>
                <a:rPr lang="nb-NO" sz="800" b="1" i="0" u="none" strike="noStrike" baseline="0">
                  <a:solidFill>
                    <a:srgbClr val="000000"/>
                  </a:solidFill>
                  <a:latin typeface="Arial" pitchFamily="2" charset="0"/>
                  <a:cs typeface="Arial" pitchFamily="2" charset="0"/>
                </a:rPr>
                <a:t>TOT. BOKF.:</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0</xdr:row>
          <xdr:rowOff>0</xdr:rowOff>
        </xdr:from>
        <xdr:to>
          <xdr:col>8</xdr:col>
          <xdr:colOff>139700</xdr:colOff>
          <xdr:row>1</xdr:row>
          <xdr:rowOff>0</xdr:rowOff>
        </xdr:to>
        <xdr:sp macro="" textlink="">
          <xdr:nvSpPr>
            <xdr:cNvPr id="14337" name="Knapp1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Gå til estimat </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1295400</xdr:colOff>
          <xdr:row>1</xdr:row>
          <xdr:rowOff>12700</xdr:rowOff>
        </xdr:from>
        <xdr:to>
          <xdr:col>1</xdr:col>
          <xdr:colOff>1968500</xdr:colOff>
          <xdr:row>3</xdr:row>
          <xdr:rowOff>38100</xdr:rowOff>
        </xdr:to>
        <xdr:sp macro="" textlink="">
          <xdr:nvSpPr>
            <xdr:cNvPr id="11265" name="Button 1" descr="Resett bokført"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FF0000"/>
                  </a:solidFill>
                  <a:latin typeface="Arial" pitchFamily="2" charset="0"/>
                  <a:cs typeface="Arial" pitchFamily="2" charset="0"/>
                </a:rPr>
                <a:t>Reset bokført</a:t>
              </a:r>
            </a:p>
          </xdr:txBody>
        </xdr:sp>
        <xdr:clientData fPrintsWithSheet="0"/>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1" cap="flat" cmpd="sng" algn="ctr">
          <a:solidFill>
            <a:srgbClr xmlns:mc="http://schemas.openxmlformats.org/markup-compatibility/2006" xmlns:a14="http://schemas.microsoft.com/office/drawing/2010/main" val="090000" mc:Ignorable="a14" a14:legacySpreadsheetColorIndex="9"/>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1" cap="flat" cmpd="sng" algn="ctr">
          <a:solidFill>
            <a:srgbClr xmlns:mc="http://schemas.openxmlformats.org/markup-compatibility/2006" xmlns:a14="http://schemas.microsoft.com/office/drawing/2010/main" val="090000" mc:Ignorable="a14" a14:legacySpreadsheetColorIndex="9"/>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2.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omments" Target="../comments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 Type="http://schemas.openxmlformats.org/officeDocument/2006/relationships/ctrlProp" Target="../ctrlProps/ctrlProp17.x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2" Type="http://schemas.openxmlformats.org/officeDocument/2006/relationships/vmlDrawing" Target="../drawings/vmlDrawing3.v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drawing" Target="../drawings/drawing4.xml"/><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omments" Target="../comments2.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autoPageBreaks="0" fitToPage="1"/>
  </sheetPr>
  <dimension ref="A58:L127"/>
  <sheetViews>
    <sheetView showGridLines="0" showRowColHeaders="0" showZeros="0" tabSelected="1" showOutlineSymbols="0" zoomScale="120" zoomScaleNormal="120" workbookViewId="0">
      <selection activeCell="O12" sqref="O12"/>
    </sheetView>
  </sheetViews>
  <sheetFormatPr baseColWidth="10" defaultColWidth="11.5" defaultRowHeight="13"/>
  <cols>
    <col min="1" max="1" width="6.5" style="21" customWidth="1"/>
    <col min="2" max="2" width="23.1640625" style="14" customWidth="1"/>
    <col min="3" max="3" width="17.83203125" style="14" customWidth="1"/>
    <col min="4" max="4" width="7.83203125" style="14" customWidth="1"/>
    <col min="5" max="5" width="4.83203125" style="14" customWidth="1"/>
    <col min="6" max="7" width="7.83203125" style="14" customWidth="1"/>
    <col min="8" max="8" width="3.6640625" style="14" customWidth="1"/>
    <col min="9" max="9" width="7.5" style="14" customWidth="1"/>
    <col min="10" max="10" width="3" style="14" customWidth="1"/>
    <col min="11" max="11" width="1.6640625" style="319" customWidth="1"/>
    <col min="12" max="12" width="9.1640625" style="14" customWidth="1"/>
    <col min="13" max="16384" width="11.5" style="14"/>
  </cols>
  <sheetData>
    <row r="58" spans="1:1">
      <c r="A58" s="14"/>
    </row>
    <row r="59" spans="1:1">
      <c r="A59" s="14"/>
    </row>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1:12" ht="12.75" customHeight="1"/>
    <row r="114" spans="1:12" ht="12.75" customHeight="1"/>
    <row r="115" spans="1:12" ht="12.75" customHeight="1"/>
    <row r="116" spans="1:12" ht="12.75" customHeight="1"/>
    <row r="117" spans="1:12" ht="12.75" customHeight="1"/>
    <row r="118" spans="1:12" ht="12.75" customHeight="1"/>
    <row r="119" spans="1:12" ht="12.75" customHeight="1"/>
    <row r="120" spans="1:12" ht="12.75" customHeight="1"/>
    <row r="121" spans="1:12" ht="12.75" customHeight="1"/>
    <row r="122" spans="1:12" ht="12.75" customHeight="1"/>
    <row r="123" spans="1:12" s="1" customFormat="1" ht="12.75" customHeight="1">
      <c r="A123" s="93"/>
      <c r="B123" s="94"/>
      <c r="C123" s="95"/>
      <c r="D123" s="96" t="s">
        <v>12</v>
      </c>
      <c r="E123" s="97" t="s">
        <v>13</v>
      </c>
      <c r="F123" s="96" t="s">
        <v>14</v>
      </c>
      <c r="G123" s="96" t="s">
        <v>15</v>
      </c>
      <c r="H123" s="98" t="s">
        <v>16</v>
      </c>
      <c r="I123" s="96" t="s">
        <v>17</v>
      </c>
      <c r="J123" s="154"/>
      <c r="K123" s="320"/>
      <c r="L123" s="155" t="s">
        <v>18</v>
      </c>
    </row>
    <row r="124" spans="1:12" ht="12.75" customHeight="1">
      <c r="A124" s="22" t="s">
        <v>0</v>
      </c>
      <c r="B124" s="23" t="s">
        <v>4</v>
      </c>
      <c r="C124" s="49" t="s">
        <v>8</v>
      </c>
      <c r="D124" s="24">
        <v>60</v>
      </c>
      <c r="E124" s="24">
        <v>1</v>
      </c>
      <c r="F124" s="111">
        <v>800</v>
      </c>
      <c r="G124" s="110">
        <f>IF(E124=0,(IF(D124=0,F124,D124*F124)),(IF(D124=0,F124,D124*E124*F124)))</f>
        <v>48000</v>
      </c>
      <c r="H124" s="26">
        <v>26</v>
      </c>
      <c r="I124" s="112">
        <f>IF(H124&lt;&gt;0,(G124*H124)/100,0)</f>
        <v>12480</v>
      </c>
      <c r="J124" s="95"/>
      <c r="K124" s="321"/>
      <c r="L124" s="156" t="str">
        <f>IF(E124=mva,G124-(G124/mva),"")</f>
        <v/>
      </c>
    </row>
    <row r="125" spans="1:12" ht="12.75" customHeight="1">
      <c r="A125" s="22" t="s">
        <v>1</v>
      </c>
      <c r="B125" s="27" t="s">
        <v>5</v>
      </c>
      <c r="C125" s="49" t="s">
        <v>9</v>
      </c>
      <c r="D125" s="28">
        <v>0.3</v>
      </c>
      <c r="E125" s="28"/>
      <c r="F125" s="110">
        <f>IF(D125=0,0,+G124)</f>
        <v>48000</v>
      </c>
      <c r="G125" s="110">
        <f>IF(E125=0,(IF(D125=0,F125,D125*F125)),(IF(D125=0,F125,D125*E125*F125)))</f>
        <v>14400</v>
      </c>
      <c r="H125" s="26">
        <v>26</v>
      </c>
      <c r="I125" s="112">
        <f>IF(H125&lt;&gt;0,(G125*H125)/100,0)</f>
        <v>3744</v>
      </c>
      <c r="J125" s="95"/>
      <c r="K125" s="321"/>
      <c r="L125" s="156" t="str">
        <f>IF(E125=mva,G125-(G125/mva),"")</f>
        <v/>
      </c>
    </row>
    <row r="126" spans="1:12" ht="12.75" customHeight="1">
      <c r="A126" s="103" t="s">
        <v>2</v>
      </c>
      <c r="B126" s="27" t="s">
        <v>6</v>
      </c>
      <c r="C126" s="104" t="s">
        <v>10</v>
      </c>
      <c r="D126" s="108">
        <v>25</v>
      </c>
      <c r="E126" s="109">
        <v>20</v>
      </c>
      <c r="F126" s="106">
        <v>50</v>
      </c>
      <c r="G126" s="107">
        <f>IF(E126=0,(IF(D126=0,F126,D126*F126)),(IF(D126=0,F126,D126*E126*F126)))</f>
        <v>25000</v>
      </c>
      <c r="H126" s="105"/>
      <c r="I126" s="105"/>
      <c r="J126" s="95"/>
      <c r="K126" s="321"/>
      <c r="L126" s="156" t="str">
        <f>IF(E126=mva,G126-(G126/mva),"")</f>
        <v/>
      </c>
    </row>
    <row r="127" spans="1:12" ht="12.75" customHeight="1">
      <c r="A127" s="103" t="s">
        <v>3</v>
      </c>
      <c r="B127" s="27" t="s">
        <v>7</v>
      </c>
      <c r="C127" s="104" t="s">
        <v>11</v>
      </c>
      <c r="D127" s="108">
        <v>8</v>
      </c>
      <c r="E127" s="109"/>
      <c r="F127" s="106">
        <v>25000</v>
      </c>
      <c r="G127" s="107">
        <f>IF(E127=0,(IF(D127=0,F127,D127*F127)),(IF(D127=0,F127,D127*E127*F127)))</f>
        <v>200000</v>
      </c>
      <c r="H127" s="105"/>
      <c r="I127" s="105"/>
      <c r="J127" s="95"/>
      <c r="K127" s="322" t="s">
        <v>13</v>
      </c>
      <c r="L127" s="156">
        <f>IF(K127&lt;&gt;"",(IF(D127=mva,(G127/mva)*MVAsats%,G127*MVAsats%)),"" )</f>
        <v>50000</v>
      </c>
    </row>
  </sheetData>
  <sheetProtection sheet="1"/>
  <phoneticPr fontId="12" type="noConversion"/>
  <dataValidations count="1">
    <dataValidation type="custom" allowBlank="1" showInputMessage="1" showErrorMessage="1" errorTitle="ADVARSEL" error="Du har allerede lagt inn MVA på denne posten!_x000a__x000a_Slett eventuelt MVA i X kolonnen." sqref="K124:K127" xr:uid="{00000000-0002-0000-0000-000000000000}">
      <formula1>#REF!&lt;&gt;_mva1</formula1>
    </dataValidation>
  </dataValidations>
  <pageMargins left="0.82677165354330717" right="0.23622047244094491" top="0.62992125984251968" bottom="0.6692913385826772" header="0.51181102362204722" footer="0.51181102362204722"/>
  <pageSetup paperSize="9" scale="92" fitToHeight="2" orientation="portrait" blackAndWhite="1"/>
  <headerFooter alignWithMargins="0"/>
  <rowBreaks count="1" manualBreakCount="1">
    <brk id="41" max="16383"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3">
    <pageSetUpPr autoPageBreaks="0"/>
  </sheetPr>
  <dimension ref="A1:L148"/>
  <sheetViews>
    <sheetView showGridLines="0" showRowColHeaders="0" showZeros="0" showOutlineSymbols="0" zoomScaleNormal="100" workbookViewId="0">
      <pane ySplit="1" topLeftCell="A2" activePane="bottomLeft" state="frozen"/>
      <selection pane="bottomLeft"/>
    </sheetView>
  </sheetViews>
  <sheetFormatPr baseColWidth="10" defaultColWidth="8.83203125" defaultRowHeight="13"/>
  <cols>
    <col min="1" max="1" width="6.6640625" customWidth="1"/>
    <col min="2" max="2" width="42.6640625" customWidth="1"/>
    <col min="3" max="3" width="6.6640625" customWidth="1"/>
    <col min="4" max="4" width="4.33203125" customWidth="1"/>
    <col min="5" max="5" width="6.6640625" customWidth="1"/>
    <col min="6" max="6" width="7.6640625" customWidth="1"/>
    <col min="7" max="8" width="1.6640625" customWidth="1"/>
    <col min="9" max="9" width="8.33203125" customWidth="1"/>
    <col min="10" max="10" width="2.6640625" customWidth="1"/>
    <col min="11" max="11" width="44" customWidth="1"/>
    <col min="12" max="256" width="11.5" customWidth="1"/>
  </cols>
  <sheetData>
    <row r="1" spans="1:12" ht="20.25" customHeight="1">
      <c r="A1" s="188" t="s">
        <v>725</v>
      </c>
      <c r="B1" s="173"/>
      <c r="C1" s="330" t="s">
        <v>741</v>
      </c>
      <c r="D1" s="173"/>
      <c r="E1" s="173"/>
      <c r="H1" s="173"/>
      <c r="I1" s="173"/>
      <c r="J1" s="173"/>
      <c r="K1" s="173"/>
      <c r="L1" s="173"/>
    </row>
    <row r="2" spans="1:12">
      <c r="A2" s="403"/>
      <c r="B2" s="403"/>
      <c r="C2" s="403"/>
      <c r="D2" s="403"/>
      <c r="E2" s="403"/>
      <c r="F2" s="403"/>
      <c r="G2" s="403"/>
      <c r="H2" s="403"/>
      <c r="I2" s="403"/>
      <c r="J2" s="403"/>
      <c r="K2" s="173"/>
      <c r="L2" s="173"/>
    </row>
    <row r="3" spans="1:12">
      <c r="A3" s="349">
        <v>449070</v>
      </c>
      <c r="B3" s="403" t="s">
        <v>727</v>
      </c>
      <c r="C3" s="407" t="s">
        <v>41</v>
      </c>
      <c r="D3" s="441" t="s">
        <v>13</v>
      </c>
      <c r="E3" s="407" t="s">
        <v>14</v>
      </c>
      <c r="F3" s="407" t="s">
        <v>15</v>
      </c>
      <c r="G3" s="407"/>
      <c r="H3" s="403"/>
      <c r="I3" s="442" t="s">
        <v>18</v>
      </c>
      <c r="J3" s="443"/>
      <c r="K3" s="173"/>
      <c r="L3" s="173"/>
    </row>
    <row r="4" spans="1:12" s="1" customFormat="1">
      <c r="A4" s="444"/>
      <c r="B4" s="445"/>
      <c r="C4" s="402"/>
      <c r="D4" s="387"/>
      <c r="E4" s="394"/>
      <c r="F4" s="354">
        <f t="shared" ref="F4:F23" si="0">IF(D4=0,(IF(C4=0,E4,C4*E4)),(IF(C4=0,E4*D4,C4*D4*E4)))</f>
        <v>0</v>
      </c>
      <c r="G4" s="356"/>
      <c r="H4" s="357"/>
      <c r="I4" s="358" t="str">
        <f>IF(H4&lt;&gt;"",(F4*mva)-F4,"")</f>
        <v/>
      </c>
      <c r="J4" s="446"/>
      <c r="K4" s="173"/>
      <c r="L4" s="173"/>
    </row>
    <row r="5" spans="1:12" s="1" customFormat="1">
      <c r="A5" s="444"/>
      <c r="B5" s="445"/>
      <c r="C5" s="402"/>
      <c r="D5" s="387"/>
      <c r="E5" s="394"/>
      <c r="F5" s="360">
        <f t="shared" si="0"/>
        <v>0</v>
      </c>
      <c r="G5" s="356"/>
      <c r="H5" s="357"/>
      <c r="I5" s="358" t="str">
        <f t="shared" ref="I5:I23" si="1">IF(H5&lt;&gt;"",(F5*mva)-F5,"")</f>
        <v/>
      </c>
      <c r="J5" s="446"/>
      <c r="K5" s="173"/>
      <c r="L5" s="173"/>
    </row>
    <row r="6" spans="1:12" s="1" customFormat="1">
      <c r="A6" s="444"/>
      <c r="B6" s="445"/>
      <c r="C6" s="402"/>
      <c r="D6" s="387"/>
      <c r="E6" s="394"/>
      <c r="F6" s="360">
        <f t="shared" si="0"/>
        <v>0</v>
      </c>
      <c r="G6" s="356"/>
      <c r="H6" s="357"/>
      <c r="I6" s="358" t="str">
        <f t="shared" si="1"/>
        <v/>
      </c>
      <c r="J6" s="446"/>
      <c r="K6" s="173"/>
      <c r="L6" s="173"/>
    </row>
    <row r="7" spans="1:12" s="1" customFormat="1">
      <c r="A7" s="444"/>
      <c r="B7" s="445"/>
      <c r="C7" s="402"/>
      <c r="D7" s="387"/>
      <c r="E7" s="394"/>
      <c r="F7" s="360">
        <f t="shared" si="0"/>
        <v>0</v>
      </c>
      <c r="G7" s="356"/>
      <c r="H7" s="357"/>
      <c r="I7" s="358" t="str">
        <f t="shared" si="1"/>
        <v/>
      </c>
      <c r="J7" s="446"/>
      <c r="K7" s="173"/>
      <c r="L7" s="173"/>
    </row>
    <row r="8" spans="1:12" s="1" customFormat="1">
      <c r="A8" s="444"/>
      <c r="B8" s="445"/>
      <c r="C8" s="402"/>
      <c r="D8" s="387"/>
      <c r="E8" s="394"/>
      <c r="F8" s="360">
        <f t="shared" si="0"/>
        <v>0</v>
      </c>
      <c r="G8" s="356"/>
      <c r="H8" s="357"/>
      <c r="I8" s="358" t="str">
        <f t="shared" si="1"/>
        <v/>
      </c>
      <c r="J8" s="446"/>
      <c r="K8" s="173"/>
      <c r="L8" s="173"/>
    </row>
    <row r="9" spans="1:12" s="1" customFormat="1">
      <c r="A9" s="444"/>
      <c r="B9" s="445"/>
      <c r="C9" s="402"/>
      <c r="D9" s="387"/>
      <c r="E9" s="394"/>
      <c r="F9" s="360">
        <f t="shared" si="0"/>
        <v>0</v>
      </c>
      <c r="G9" s="356"/>
      <c r="H9" s="357"/>
      <c r="I9" s="358" t="str">
        <f t="shared" si="1"/>
        <v/>
      </c>
      <c r="J9" s="446"/>
      <c r="K9" s="173"/>
      <c r="L9" s="173"/>
    </row>
    <row r="10" spans="1:12" s="1" customFormat="1">
      <c r="A10" s="444"/>
      <c r="B10" s="445"/>
      <c r="C10" s="402"/>
      <c r="D10" s="387"/>
      <c r="E10" s="394"/>
      <c r="F10" s="360">
        <f t="shared" si="0"/>
        <v>0</v>
      </c>
      <c r="G10" s="356"/>
      <c r="H10" s="357"/>
      <c r="I10" s="358" t="str">
        <f t="shared" si="1"/>
        <v/>
      </c>
      <c r="J10" s="446"/>
      <c r="K10" s="173"/>
      <c r="L10" s="173"/>
    </row>
    <row r="11" spans="1:12" s="1" customFormat="1">
      <c r="A11" s="444"/>
      <c r="B11" s="445"/>
      <c r="C11" s="387"/>
      <c r="D11" s="387"/>
      <c r="E11" s="394"/>
      <c r="F11" s="360">
        <f t="shared" si="0"/>
        <v>0</v>
      </c>
      <c r="G11" s="356"/>
      <c r="H11" s="357"/>
      <c r="I11" s="358" t="str">
        <f t="shared" si="1"/>
        <v/>
      </c>
      <c r="J11" s="446"/>
      <c r="K11" s="173"/>
      <c r="L11" s="173"/>
    </row>
    <row r="12" spans="1:12" s="1" customFormat="1">
      <c r="A12" s="444"/>
      <c r="B12" s="445"/>
      <c r="C12" s="387"/>
      <c r="D12" s="387"/>
      <c r="E12" s="394"/>
      <c r="F12" s="360">
        <f t="shared" si="0"/>
        <v>0</v>
      </c>
      <c r="G12" s="356"/>
      <c r="H12" s="357"/>
      <c r="I12" s="358" t="str">
        <f t="shared" si="1"/>
        <v/>
      </c>
      <c r="J12" s="446"/>
      <c r="K12" s="173"/>
      <c r="L12" s="173"/>
    </row>
    <row r="13" spans="1:12" s="1" customFormat="1">
      <c r="A13" s="444"/>
      <c r="B13" s="445"/>
      <c r="C13" s="387"/>
      <c r="D13" s="387"/>
      <c r="E13" s="394"/>
      <c r="F13" s="360">
        <f t="shared" si="0"/>
        <v>0</v>
      </c>
      <c r="G13" s="356"/>
      <c r="H13" s="357"/>
      <c r="I13" s="358" t="str">
        <f t="shared" si="1"/>
        <v/>
      </c>
      <c r="J13" s="446"/>
      <c r="K13" s="173"/>
      <c r="L13" s="173"/>
    </row>
    <row r="14" spans="1:12" s="1" customFormat="1">
      <c r="A14" s="444"/>
      <c r="B14" s="445"/>
      <c r="C14" s="387"/>
      <c r="D14" s="387"/>
      <c r="E14" s="394"/>
      <c r="F14" s="360">
        <f t="shared" si="0"/>
        <v>0</v>
      </c>
      <c r="G14" s="356"/>
      <c r="H14" s="357"/>
      <c r="I14" s="358" t="str">
        <f t="shared" si="1"/>
        <v/>
      </c>
      <c r="J14" s="446"/>
      <c r="K14" s="173"/>
      <c r="L14" s="173"/>
    </row>
    <row r="15" spans="1:12" s="1" customFormat="1">
      <c r="A15" s="444"/>
      <c r="B15" s="445"/>
      <c r="C15" s="387"/>
      <c r="D15" s="387"/>
      <c r="E15" s="394"/>
      <c r="F15" s="360">
        <f t="shared" si="0"/>
        <v>0</v>
      </c>
      <c r="G15" s="356"/>
      <c r="H15" s="357"/>
      <c r="I15" s="358" t="str">
        <f t="shared" si="1"/>
        <v/>
      </c>
      <c r="J15" s="446"/>
      <c r="K15" s="173"/>
      <c r="L15" s="173"/>
    </row>
    <row r="16" spans="1:12" s="1" customFormat="1">
      <c r="A16" s="444"/>
      <c r="B16" s="445"/>
      <c r="C16" s="387"/>
      <c r="D16" s="387"/>
      <c r="E16" s="394"/>
      <c r="F16" s="360">
        <f t="shared" si="0"/>
        <v>0</v>
      </c>
      <c r="G16" s="356"/>
      <c r="H16" s="357"/>
      <c r="I16" s="358" t="str">
        <f t="shared" si="1"/>
        <v/>
      </c>
      <c r="J16" s="446"/>
      <c r="K16" s="173"/>
      <c r="L16" s="173"/>
    </row>
    <row r="17" spans="1:12" s="1" customFormat="1">
      <c r="A17" s="444"/>
      <c r="B17" s="445"/>
      <c r="C17" s="387"/>
      <c r="D17" s="387"/>
      <c r="E17" s="394"/>
      <c r="F17" s="360">
        <f t="shared" si="0"/>
        <v>0</v>
      </c>
      <c r="G17" s="356"/>
      <c r="H17" s="357"/>
      <c r="I17" s="358" t="str">
        <f t="shared" si="1"/>
        <v/>
      </c>
      <c r="J17" s="446"/>
      <c r="K17" s="173"/>
      <c r="L17" s="173"/>
    </row>
    <row r="18" spans="1:12" s="1" customFormat="1">
      <c r="A18" s="444"/>
      <c r="B18" s="445"/>
      <c r="C18" s="387"/>
      <c r="D18" s="387"/>
      <c r="E18" s="394"/>
      <c r="F18" s="360">
        <f t="shared" si="0"/>
        <v>0</v>
      </c>
      <c r="G18" s="356"/>
      <c r="H18" s="357"/>
      <c r="I18" s="358" t="str">
        <f t="shared" si="1"/>
        <v/>
      </c>
      <c r="J18" s="446"/>
      <c r="K18" s="173"/>
      <c r="L18" s="173"/>
    </row>
    <row r="19" spans="1:12" s="1" customFormat="1">
      <c r="A19" s="444"/>
      <c r="B19" s="445"/>
      <c r="C19" s="387"/>
      <c r="D19" s="387"/>
      <c r="E19" s="394"/>
      <c r="F19" s="360">
        <f t="shared" si="0"/>
        <v>0</v>
      </c>
      <c r="G19" s="356"/>
      <c r="H19" s="357"/>
      <c r="I19" s="358" t="str">
        <f t="shared" si="1"/>
        <v/>
      </c>
      <c r="J19" s="446"/>
      <c r="K19" s="173"/>
      <c r="L19" s="173"/>
    </row>
    <row r="20" spans="1:12" s="1" customFormat="1">
      <c r="A20" s="444"/>
      <c r="B20" s="445"/>
      <c r="C20" s="387"/>
      <c r="D20" s="387"/>
      <c r="E20" s="394"/>
      <c r="F20" s="360">
        <f t="shared" si="0"/>
        <v>0</v>
      </c>
      <c r="G20" s="356"/>
      <c r="H20" s="357"/>
      <c r="I20" s="358" t="str">
        <f t="shared" si="1"/>
        <v/>
      </c>
      <c r="J20" s="446"/>
      <c r="K20" s="173"/>
      <c r="L20" s="173"/>
    </row>
    <row r="21" spans="1:12" s="1" customFormat="1">
      <c r="A21" s="444"/>
      <c r="B21" s="445"/>
      <c r="C21" s="387"/>
      <c r="D21" s="387"/>
      <c r="E21" s="394"/>
      <c r="F21" s="360">
        <f t="shared" si="0"/>
        <v>0</v>
      </c>
      <c r="G21" s="356"/>
      <c r="H21" s="357"/>
      <c r="I21" s="358" t="str">
        <f t="shared" si="1"/>
        <v/>
      </c>
      <c r="J21" s="446"/>
      <c r="K21" s="173"/>
      <c r="L21" s="173"/>
    </row>
    <row r="22" spans="1:12" s="1" customFormat="1">
      <c r="A22" s="444"/>
      <c r="B22" s="445"/>
      <c r="C22" s="387"/>
      <c r="D22" s="387"/>
      <c r="E22" s="394"/>
      <c r="F22" s="360">
        <f t="shared" si="0"/>
        <v>0</v>
      </c>
      <c r="G22" s="356"/>
      <c r="H22" s="357"/>
      <c r="I22" s="358" t="str">
        <f t="shared" si="1"/>
        <v/>
      </c>
      <c r="J22" s="446"/>
      <c r="K22" s="173"/>
      <c r="L22" s="173"/>
    </row>
    <row r="23" spans="1:12" s="1" customFormat="1">
      <c r="A23" s="444"/>
      <c r="B23" s="445"/>
      <c r="C23" s="387"/>
      <c r="D23" s="387"/>
      <c r="E23" s="394"/>
      <c r="F23" s="378">
        <f t="shared" si="0"/>
        <v>0</v>
      </c>
      <c r="G23" s="356"/>
      <c r="H23" s="357"/>
      <c r="I23" s="358" t="str">
        <f t="shared" si="1"/>
        <v/>
      </c>
      <c r="J23" s="446"/>
      <c r="K23" s="173"/>
      <c r="L23" s="173"/>
    </row>
    <row r="24" spans="1:12" s="1" customFormat="1" ht="14" thickBot="1">
      <c r="A24" s="447" t="s">
        <v>726</v>
      </c>
      <c r="B24" s="386"/>
      <c r="C24" s="356"/>
      <c r="D24" s="382"/>
      <c r="E24" s="408" t="s">
        <v>722</v>
      </c>
      <c r="F24" s="384">
        <f>SUM(F4:F23)</f>
        <v>0</v>
      </c>
      <c r="G24" s="356"/>
      <c r="H24" s="448"/>
      <c r="I24" s="449">
        <f>SUM(I4:I23)</f>
        <v>0</v>
      </c>
      <c r="J24" s="356"/>
      <c r="K24" s="173"/>
      <c r="L24" s="173"/>
    </row>
    <row r="25" spans="1:12" s="1" customFormat="1" ht="14" thickTop="1">
      <c r="A25" s="447"/>
      <c r="B25" s="386"/>
      <c r="C25" s="356"/>
      <c r="D25" s="382"/>
      <c r="E25" s="408"/>
      <c r="F25" s="356"/>
      <c r="G25" s="356"/>
      <c r="H25" s="380"/>
      <c r="I25" s="356"/>
      <c r="J25" s="356"/>
      <c r="K25" s="173"/>
      <c r="L25" s="173"/>
    </row>
    <row r="26" spans="1:12">
      <c r="A26" s="403"/>
      <c r="B26" s="403"/>
      <c r="C26" s="403"/>
      <c r="D26" s="403"/>
      <c r="E26" s="403"/>
      <c r="F26" s="403"/>
      <c r="G26" s="403"/>
      <c r="H26" s="403"/>
      <c r="I26" s="403"/>
      <c r="J26" s="403"/>
      <c r="K26" s="173"/>
      <c r="L26" s="173"/>
    </row>
    <row r="27" spans="1:12">
      <c r="A27" s="349">
        <v>449072</v>
      </c>
      <c r="B27" s="403" t="s">
        <v>728</v>
      </c>
      <c r="C27" s="407" t="s">
        <v>41</v>
      </c>
      <c r="D27" s="441" t="s">
        <v>13</v>
      </c>
      <c r="E27" s="407" t="s">
        <v>14</v>
      </c>
      <c r="F27" s="407" t="s">
        <v>15</v>
      </c>
      <c r="G27" s="407"/>
      <c r="H27" s="403"/>
      <c r="I27" s="403"/>
      <c r="J27" s="403"/>
      <c r="K27" s="173"/>
      <c r="L27" s="173"/>
    </row>
    <row r="28" spans="1:12" s="1" customFormat="1">
      <c r="A28" s="444"/>
      <c r="B28" s="445"/>
      <c r="C28" s="387"/>
      <c r="D28" s="387"/>
      <c r="E28" s="394"/>
      <c r="F28" s="354">
        <f t="shared" ref="F28:F47" si="2">IF(D28=0,(IF(C28=0,E28,C28*E28)),(IF(C28=0,E28*D28,C28*D28*E28)))</f>
        <v>0</v>
      </c>
      <c r="G28" s="356"/>
      <c r="H28" s="357"/>
      <c r="I28" s="358" t="str">
        <f>IF(H28&lt;&gt;"",(F28*mva)-F28,"")</f>
        <v/>
      </c>
      <c r="J28" s="446"/>
      <c r="K28" s="173"/>
      <c r="L28" s="173"/>
    </row>
    <row r="29" spans="1:12" s="1" customFormat="1">
      <c r="A29" s="444"/>
      <c r="B29" s="445"/>
      <c r="C29" s="387"/>
      <c r="D29" s="387"/>
      <c r="E29" s="394"/>
      <c r="F29" s="360">
        <f t="shared" si="2"/>
        <v>0</v>
      </c>
      <c r="G29" s="356"/>
      <c r="H29" s="357"/>
      <c r="I29" s="358" t="str">
        <f t="shared" ref="I29:I47" si="3">IF(H29&lt;&gt;"",(F29*mva)-F29,"")</f>
        <v/>
      </c>
      <c r="J29" s="446"/>
      <c r="K29" s="173"/>
      <c r="L29" s="173"/>
    </row>
    <row r="30" spans="1:12" s="1" customFormat="1">
      <c r="A30" s="444"/>
      <c r="B30" s="445"/>
      <c r="C30" s="387"/>
      <c r="D30" s="387"/>
      <c r="E30" s="394"/>
      <c r="F30" s="360">
        <f t="shared" si="2"/>
        <v>0</v>
      </c>
      <c r="G30" s="356"/>
      <c r="H30" s="357"/>
      <c r="I30" s="358" t="str">
        <f t="shared" si="3"/>
        <v/>
      </c>
      <c r="J30" s="446"/>
      <c r="K30" s="173"/>
      <c r="L30" s="173"/>
    </row>
    <row r="31" spans="1:12" s="1" customFormat="1">
      <c r="A31" s="444"/>
      <c r="B31" s="445"/>
      <c r="C31" s="387"/>
      <c r="D31" s="387"/>
      <c r="E31" s="394"/>
      <c r="F31" s="360">
        <f t="shared" si="2"/>
        <v>0</v>
      </c>
      <c r="G31" s="356"/>
      <c r="H31" s="357"/>
      <c r="I31" s="358" t="str">
        <f t="shared" si="3"/>
        <v/>
      </c>
      <c r="J31" s="446"/>
      <c r="K31" s="173"/>
      <c r="L31" s="173"/>
    </row>
    <row r="32" spans="1:12" s="1" customFormat="1">
      <c r="A32" s="444"/>
      <c r="B32" s="445"/>
      <c r="C32" s="387"/>
      <c r="D32" s="387"/>
      <c r="E32" s="394"/>
      <c r="F32" s="360">
        <f t="shared" si="2"/>
        <v>0</v>
      </c>
      <c r="G32" s="356"/>
      <c r="H32" s="357"/>
      <c r="I32" s="358" t="str">
        <f t="shared" si="3"/>
        <v/>
      </c>
      <c r="J32" s="446"/>
      <c r="K32" s="173"/>
      <c r="L32" s="173"/>
    </row>
    <row r="33" spans="1:12" s="1" customFormat="1">
      <c r="A33" s="444"/>
      <c r="B33" s="445"/>
      <c r="C33" s="387"/>
      <c r="D33" s="387"/>
      <c r="E33" s="394"/>
      <c r="F33" s="360">
        <f t="shared" si="2"/>
        <v>0</v>
      </c>
      <c r="G33" s="356"/>
      <c r="H33" s="357"/>
      <c r="I33" s="358" t="str">
        <f t="shared" si="3"/>
        <v/>
      </c>
      <c r="J33" s="446"/>
      <c r="K33" s="173"/>
      <c r="L33" s="173"/>
    </row>
    <row r="34" spans="1:12" s="1" customFormat="1">
      <c r="A34" s="444"/>
      <c r="B34" s="445"/>
      <c r="C34" s="387"/>
      <c r="D34" s="387"/>
      <c r="E34" s="394"/>
      <c r="F34" s="360">
        <f t="shared" si="2"/>
        <v>0</v>
      </c>
      <c r="G34" s="356"/>
      <c r="H34" s="357"/>
      <c r="I34" s="358" t="str">
        <f t="shared" si="3"/>
        <v/>
      </c>
      <c r="J34" s="446"/>
      <c r="K34" s="173"/>
      <c r="L34" s="173"/>
    </row>
    <row r="35" spans="1:12" s="1" customFormat="1">
      <c r="A35" s="444"/>
      <c r="B35" s="445"/>
      <c r="C35" s="387"/>
      <c r="D35" s="387"/>
      <c r="E35" s="394"/>
      <c r="F35" s="360">
        <f t="shared" si="2"/>
        <v>0</v>
      </c>
      <c r="G35" s="356"/>
      <c r="H35" s="357"/>
      <c r="I35" s="358" t="str">
        <f t="shared" si="3"/>
        <v/>
      </c>
      <c r="J35" s="446"/>
      <c r="K35" s="173"/>
      <c r="L35" s="173"/>
    </row>
    <row r="36" spans="1:12" s="1" customFormat="1">
      <c r="A36" s="444"/>
      <c r="B36" s="445"/>
      <c r="C36" s="387"/>
      <c r="D36" s="387"/>
      <c r="E36" s="394"/>
      <c r="F36" s="360">
        <f t="shared" si="2"/>
        <v>0</v>
      </c>
      <c r="G36" s="356"/>
      <c r="H36" s="357"/>
      <c r="I36" s="358" t="str">
        <f t="shared" si="3"/>
        <v/>
      </c>
      <c r="J36" s="446"/>
      <c r="K36" s="173"/>
      <c r="L36" s="173"/>
    </row>
    <row r="37" spans="1:12" s="1" customFormat="1">
      <c r="A37" s="444"/>
      <c r="B37" s="445"/>
      <c r="C37" s="387"/>
      <c r="D37" s="387"/>
      <c r="E37" s="394"/>
      <c r="F37" s="360">
        <f t="shared" si="2"/>
        <v>0</v>
      </c>
      <c r="G37" s="356"/>
      <c r="H37" s="357"/>
      <c r="I37" s="358" t="str">
        <f t="shared" si="3"/>
        <v/>
      </c>
      <c r="J37" s="446"/>
      <c r="K37" s="173"/>
      <c r="L37" s="173"/>
    </row>
    <row r="38" spans="1:12" s="1" customFormat="1">
      <c r="A38" s="444"/>
      <c r="B38" s="445"/>
      <c r="C38" s="387"/>
      <c r="D38" s="387"/>
      <c r="E38" s="394"/>
      <c r="F38" s="360">
        <f t="shared" si="2"/>
        <v>0</v>
      </c>
      <c r="G38" s="356"/>
      <c r="H38" s="357"/>
      <c r="I38" s="358" t="str">
        <f t="shared" si="3"/>
        <v/>
      </c>
      <c r="J38" s="446"/>
      <c r="K38" s="173"/>
      <c r="L38" s="173"/>
    </row>
    <row r="39" spans="1:12" s="1" customFormat="1">
      <c r="A39" s="444"/>
      <c r="B39" s="445"/>
      <c r="C39" s="387"/>
      <c r="D39" s="387"/>
      <c r="E39" s="394"/>
      <c r="F39" s="360">
        <f t="shared" si="2"/>
        <v>0</v>
      </c>
      <c r="G39" s="356"/>
      <c r="H39" s="357"/>
      <c r="I39" s="358" t="str">
        <f t="shared" si="3"/>
        <v/>
      </c>
      <c r="J39" s="446"/>
      <c r="K39" s="173"/>
      <c r="L39" s="173"/>
    </row>
    <row r="40" spans="1:12" s="1" customFormat="1">
      <c r="A40" s="444"/>
      <c r="B40" s="445"/>
      <c r="C40" s="387"/>
      <c r="D40" s="387"/>
      <c r="E40" s="394"/>
      <c r="F40" s="360">
        <f t="shared" si="2"/>
        <v>0</v>
      </c>
      <c r="G40" s="356"/>
      <c r="H40" s="357"/>
      <c r="I40" s="358" t="str">
        <f t="shared" si="3"/>
        <v/>
      </c>
      <c r="J40" s="446"/>
      <c r="K40" s="173"/>
      <c r="L40" s="173"/>
    </row>
    <row r="41" spans="1:12" s="1" customFormat="1">
      <c r="A41" s="444"/>
      <c r="B41" s="445"/>
      <c r="C41" s="387"/>
      <c r="D41" s="387"/>
      <c r="E41" s="394"/>
      <c r="F41" s="360">
        <f t="shared" si="2"/>
        <v>0</v>
      </c>
      <c r="G41" s="356"/>
      <c r="H41" s="357"/>
      <c r="I41" s="358" t="str">
        <f t="shared" si="3"/>
        <v/>
      </c>
      <c r="J41" s="446"/>
      <c r="K41" s="173"/>
      <c r="L41" s="173"/>
    </row>
    <row r="42" spans="1:12" s="1" customFormat="1">
      <c r="A42" s="444"/>
      <c r="B42" s="445"/>
      <c r="C42" s="387"/>
      <c r="D42" s="387"/>
      <c r="E42" s="394"/>
      <c r="F42" s="360">
        <f t="shared" si="2"/>
        <v>0</v>
      </c>
      <c r="G42" s="356"/>
      <c r="H42" s="357"/>
      <c r="I42" s="358" t="str">
        <f t="shared" si="3"/>
        <v/>
      </c>
      <c r="J42" s="446"/>
      <c r="K42" s="173"/>
      <c r="L42" s="173"/>
    </row>
    <row r="43" spans="1:12" s="1" customFormat="1">
      <c r="A43" s="444"/>
      <c r="B43" s="445"/>
      <c r="C43" s="387"/>
      <c r="D43" s="387"/>
      <c r="E43" s="394"/>
      <c r="F43" s="360">
        <f t="shared" si="2"/>
        <v>0</v>
      </c>
      <c r="G43" s="356"/>
      <c r="H43" s="357"/>
      <c r="I43" s="358" t="str">
        <f t="shared" si="3"/>
        <v/>
      </c>
      <c r="J43" s="446"/>
      <c r="K43" s="173"/>
      <c r="L43" s="173"/>
    </row>
    <row r="44" spans="1:12" s="1" customFormat="1">
      <c r="A44" s="444"/>
      <c r="B44" s="445"/>
      <c r="C44" s="387"/>
      <c r="D44" s="387"/>
      <c r="E44" s="394"/>
      <c r="F44" s="360">
        <f t="shared" si="2"/>
        <v>0</v>
      </c>
      <c r="G44" s="356"/>
      <c r="H44" s="357"/>
      <c r="I44" s="358" t="str">
        <f t="shared" si="3"/>
        <v/>
      </c>
      <c r="J44" s="446"/>
      <c r="K44" s="173"/>
      <c r="L44" s="173"/>
    </row>
    <row r="45" spans="1:12" s="1" customFormat="1">
      <c r="A45" s="444"/>
      <c r="B45" s="445"/>
      <c r="C45" s="387"/>
      <c r="D45" s="387"/>
      <c r="E45" s="394"/>
      <c r="F45" s="360">
        <f t="shared" si="2"/>
        <v>0</v>
      </c>
      <c r="G45" s="356"/>
      <c r="H45" s="357"/>
      <c r="I45" s="358" t="str">
        <f t="shared" si="3"/>
        <v/>
      </c>
      <c r="J45" s="446"/>
      <c r="K45" s="173"/>
      <c r="L45" s="173"/>
    </row>
    <row r="46" spans="1:12" s="1" customFormat="1">
      <c r="A46" s="444"/>
      <c r="B46" s="445"/>
      <c r="C46" s="387"/>
      <c r="D46" s="387"/>
      <c r="E46" s="394"/>
      <c r="F46" s="360">
        <f t="shared" si="2"/>
        <v>0</v>
      </c>
      <c r="G46" s="356"/>
      <c r="H46" s="357"/>
      <c r="I46" s="358" t="str">
        <f t="shared" si="3"/>
        <v/>
      </c>
      <c r="J46" s="446"/>
      <c r="K46" s="173"/>
      <c r="L46" s="173"/>
    </row>
    <row r="47" spans="1:12" s="1" customFormat="1">
      <c r="A47" s="444"/>
      <c r="B47" s="445"/>
      <c r="C47" s="387"/>
      <c r="D47" s="387"/>
      <c r="E47" s="394"/>
      <c r="F47" s="378">
        <f t="shared" si="2"/>
        <v>0</v>
      </c>
      <c r="G47" s="356"/>
      <c r="H47" s="357"/>
      <c r="I47" s="358" t="str">
        <f t="shared" si="3"/>
        <v/>
      </c>
      <c r="J47" s="446"/>
      <c r="K47" s="173"/>
      <c r="L47" s="173"/>
    </row>
    <row r="48" spans="1:12" ht="14" thickBot="1">
      <c r="A48" s="403"/>
      <c r="B48" s="403"/>
      <c r="C48" s="356"/>
      <c r="D48" s="382"/>
      <c r="E48" s="408" t="s">
        <v>722</v>
      </c>
      <c r="F48" s="449">
        <f>SUM(F28:F47)</f>
        <v>0</v>
      </c>
      <c r="G48" s="356"/>
      <c r="H48" s="380"/>
      <c r="I48" s="449">
        <f>SUM(I28:I47)</f>
        <v>0</v>
      </c>
      <c r="J48" s="356"/>
      <c r="K48" s="173"/>
      <c r="L48" s="173"/>
    </row>
    <row r="49" spans="1:12" ht="14" thickTop="1">
      <c r="A49" s="403"/>
      <c r="B49" s="403"/>
      <c r="C49" s="356"/>
      <c r="D49" s="382"/>
      <c r="E49" s="408"/>
      <c r="F49" s="356"/>
      <c r="G49" s="356"/>
      <c r="H49" s="380"/>
      <c r="I49" s="356"/>
      <c r="J49" s="356"/>
      <c r="K49" s="173"/>
      <c r="L49" s="173"/>
    </row>
    <row r="50" spans="1:12">
      <c r="A50" s="403"/>
      <c r="B50" s="403"/>
      <c r="C50" s="356"/>
      <c r="D50" s="382"/>
      <c r="E50" s="408"/>
      <c r="F50" s="356"/>
      <c r="G50" s="356"/>
      <c r="H50" s="380"/>
      <c r="I50" s="356"/>
      <c r="J50" s="356"/>
      <c r="K50" s="173"/>
      <c r="L50" s="173"/>
    </row>
    <row r="51" spans="1:12">
      <c r="A51" s="349">
        <v>449073</v>
      </c>
      <c r="B51" s="403" t="s">
        <v>729</v>
      </c>
      <c r="C51" s="407" t="s">
        <v>41</v>
      </c>
      <c r="D51" s="441" t="s">
        <v>13</v>
      </c>
      <c r="E51" s="407" t="s">
        <v>14</v>
      </c>
      <c r="F51" s="407" t="s">
        <v>15</v>
      </c>
      <c r="G51" s="407"/>
      <c r="H51" s="403"/>
      <c r="I51" s="403"/>
      <c r="J51" s="403"/>
      <c r="K51" s="173"/>
      <c r="L51" s="173"/>
    </row>
    <row r="52" spans="1:12" s="1" customFormat="1">
      <c r="A52" s="444"/>
      <c r="B52" s="445"/>
      <c r="C52" s="387"/>
      <c r="D52" s="387"/>
      <c r="E52" s="394"/>
      <c r="F52" s="354">
        <f t="shared" ref="F52:F71" si="4">IF(D52=0,(IF(C52=0,E52,C52*E52)),(IF(C52=0,E52*D52,C52*D52*E52)))</f>
        <v>0</v>
      </c>
      <c r="G52" s="356"/>
      <c r="H52" s="357"/>
      <c r="I52" s="358" t="str">
        <f>IF(H52&lt;&gt;"",(F52*mva)-F52,"")</f>
        <v/>
      </c>
      <c r="J52" s="446"/>
      <c r="K52" s="173"/>
      <c r="L52" s="173"/>
    </row>
    <row r="53" spans="1:12" s="1" customFormat="1">
      <c r="A53" s="444"/>
      <c r="B53" s="445"/>
      <c r="C53" s="387"/>
      <c r="D53" s="387"/>
      <c r="E53" s="394"/>
      <c r="F53" s="360">
        <f t="shared" si="4"/>
        <v>0</v>
      </c>
      <c r="G53" s="356"/>
      <c r="H53" s="357"/>
      <c r="I53" s="358" t="str">
        <f t="shared" ref="I53:I71" si="5">IF(H53&lt;&gt;"",(F53*mva)-F53,"")</f>
        <v/>
      </c>
      <c r="J53" s="446"/>
      <c r="K53" s="173"/>
      <c r="L53" s="173"/>
    </row>
    <row r="54" spans="1:12" s="1" customFormat="1">
      <c r="A54" s="444"/>
      <c r="B54" s="445"/>
      <c r="C54" s="387"/>
      <c r="D54" s="387"/>
      <c r="E54" s="394"/>
      <c r="F54" s="360">
        <f t="shared" si="4"/>
        <v>0</v>
      </c>
      <c r="G54" s="356"/>
      <c r="H54" s="357"/>
      <c r="I54" s="358" t="str">
        <f t="shared" si="5"/>
        <v/>
      </c>
      <c r="J54" s="446"/>
      <c r="K54" s="173"/>
      <c r="L54" s="173"/>
    </row>
    <row r="55" spans="1:12" s="1" customFormat="1">
      <c r="A55" s="444"/>
      <c r="B55" s="445"/>
      <c r="C55" s="387"/>
      <c r="D55" s="387"/>
      <c r="E55" s="394"/>
      <c r="F55" s="360">
        <f t="shared" si="4"/>
        <v>0</v>
      </c>
      <c r="G55" s="356"/>
      <c r="H55" s="357"/>
      <c r="I55" s="358" t="str">
        <f t="shared" si="5"/>
        <v/>
      </c>
      <c r="J55" s="446"/>
      <c r="K55" s="173"/>
      <c r="L55" s="173"/>
    </row>
    <row r="56" spans="1:12" s="1" customFormat="1">
      <c r="A56" s="444"/>
      <c r="B56" s="445"/>
      <c r="C56" s="387"/>
      <c r="D56" s="387"/>
      <c r="E56" s="394"/>
      <c r="F56" s="360">
        <f t="shared" si="4"/>
        <v>0</v>
      </c>
      <c r="G56" s="356"/>
      <c r="H56" s="357"/>
      <c r="I56" s="358" t="str">
        <f t="shared" si="5"/>
        <v/>
      </c>
      <c r="J56" s="446"/>
      <c r="K56" s="173"/>
      <c r="L56" s="173"/>
    </row>
    <row r="57" spans="1:12" s="1" customFormat="1">
      <c r="A57" s="444"/>
      <c r="B57" s="445"/>
      <c r="C57" s="387"/>
      <c r="D57" s="387"/>
      <c r="E57" s="394"/>
      <c r="F57" s="360">
        <f t="shared" si="4"/>
        <v>0</v>
      </c>
      <c r="G57" s="356"/>
      <c r="H57" s="357"/>
      <c r="I57" s="358" t="str">
        <f t="shared" si="5"/>
        <v/>
      </c>
      <c r="J57" s="446"/>
      <c r="K57" s="173"/>
      <c r="L57" s="173"/>
    </row>
    <row r="58" spans="1:12" s="1" customFormat="1">
      <c r="A58" s="444"/>
      <c r="B58" s="445"/>
      <c r="C58" s="387"/>
      <c r="D58" s="387"/>
      <c r="E58" s="394"/>
      <c r="F58" s="360">
        <f t="shared" si="4"/>
        <v>0</v>
      </c>
      <c r="G58" s="356"/>
      <c r="H58" s="357"/>
      <c r="I58" s="358" t="str">
        <f t="shared" si="5"/>
        <v/>
      </c>
      <c r="J58" s="446"/>
      <c r="K58" s="173"/>
      <c r="L58" s="173"/>
    </row>
    <row r="59" spans="1:12" s="1" customFormat="1">
      <c r="A59" s="444"/>
      <c r="B59" s="445"/>
      <c r="C59" s="387"/>
      <c r="D59" s="387"/>
      <c r="E59" s="394"/>
      <c r="F59" s="360">
        <f t="shared" si="4"/>
        <v>0</v>
      </c>
      <c r="G59" s="356"/>
      <c r="H59" s="357"/>
      <c r="I59" s="358" t="str">
        <f t="shared" si="5"/>
        <v/>
      </c>
      <c r="J59" s="446"/>
      <c r="K59" s="173"/>
      <c r="L59" s="173"/>
    </row>
    <row r="60" spans="1:12" s="1" customFormat="1">
      <c r="A60" s="444"/>
      <c r="B60" s="445"/>
      <c r="C60" s="387"/>
      <c r="D60" s="387"/>
      <c r="E60" s="394"/>
      <c r="F60" s="360">
        <f t="shared" si="4"/>
        <v>0</v>
      </c>
      <c r="G60" s="356"/>
      <c r="H60" s="357"/>
      <c r="I60" s="358" t="str">
        <f t="shared" si="5"/>
        <v/>
      </c>
      <c r="J60" s="446"/>
      <c r="K60" s="173"/>
      <c r="L60" s="173"/>
    </row>
    <row r="61" spans="1:12" s="1" customFormat="1">
      <c r="A61" s="444"/>
      <c r="B61" s="445"/>
      <c r="C61" s="387"/>
      <c r="D61" s="387"/>
      <c r="E61" s="394"/>
      <c r="F61" s="360">
        <f t="shared" si="4"/>
        <v>0</v>
      </c>
      <c r="G61" s="356"/>
      <c r="H61" s="357"/>
      <c r="I61" s="358" t="str">
        <f t="shared" si="5"/>
        <v/>
      </c>
      <c r="J61" s="446"/>
      <c r="K61" s="173"/>
      <c r="L61" s="173"/>
    </row>
    <row r="62" spans="1:12" s="1" customFormat="1">
      <c r="A62" s="444"/>
      <c r="B62" s="445"/>
      <c r="C62" s="387"/>
      <c r="D62" s="387"/>
      <c r="E62" s="394"/>
      <c r="F62" s="360">
        <f t="shared" si="4"/>
        <v>0</v>
      </c>
      <c r="G62" s="356"/>
      <c r="H62" s="357"/>
      <c r="I62" s="358" t="str">
        <f t="shared" si="5"/>
        <v/>
      </c>
      <c r="J62" s="446"/>
      <c r="K62" s="173"/>
      <c r="L62" s="173"/>
    </row>
    <row r="63" spans="1:12" s="1" customFormat="1">
      <c r="A63" s="444"/>
      <c r="B63" s="445"/>
      <c r="C63" s="387"/>
      <c r="D63" s="387"/>
      <c r="E63" s="394"/>
      <c r="F63" s="360">
        <f t="shared" si="4"/>
        <v>0</v>
      </c>
      <c r="G63" s="356"/>
      <c r="H63" s="357"/>
      <c r="I63" s="358" t="str">
        <f t="shared" si="5"/>
        <v/>
      </c>
      <c r="J63" s="446"/>
      <c r="K63" s="173"/>
      <c r="L63" s="173"/>
    </row>
    <row r="64" spans="1:12" s="1" customFormat="1">
      <c r="A64" s="444"/>
      <c r="B64" s="445"/>
      <c r="C64" s="387"/>
      <c r="D64" s="387"/>
      <c r="E64" s="394"/>
      <c r="F64" s="360">
        <f t="shared" si="4"/>
        <v>0</v>
      </c>
      <c r="G64" s="356"/>
      <c r="H64" s="357"/>
      <c r="I64" s="358" t="str">
        <f t="shared" si="5"/>
        <v/>
      </c>
      <c r="J64" s="446"/>
      <c r="K64" s="173"/>
      <c r="L64" s="173"/>
    </row>
    <row r="65" spans="1:12" s="1" customFormat="1">
      <c r="A65" s="444"/>
      <c r="B65" s="445"/>
      <c r="C65" s="387"/>
      <c r="D65" s="387"/>
      <c r="E65" s="394"/>
      <c r="F65" s="360">
        <f t="shared" si="4"/>
        <v>0</v>
      </c>
      <c r="G65" s="356"/>
      <c r="H65" s="357"/>
      <c r="I65" s="358" t="str">
        <f t="shared" si="5"/>
        <v/>
      </c>
      <c r="J65" s="446"/>
      <c r="K65" s="173"/>
      <c r="L65" s="173"/>
    </row>
    <row r="66" spans="1:12" s="1" customFormat="1">
      <c r="A66" s="444"/>
      <c r="B66" s="445"/>
      <c r="C66" s="387"/>
      <c r="D66" s="387"/>
      <c r="E66" s="394"/>
      <c r="F66" s="360">
        <f t="shared" si="4"/>
        <v>0</v>
      </c>
      <c r="G66" s="356"/>
      <c r="H66" s="357"/>
      <c r="I66" s="358" t="str">
        <f t="shared" si="5"/>
        <v/>
      </c>
      <c r="J66" s="446"/>
      <c r="K66" s="173"/>
      <c r="L66" s="173"/>
    </row>
    <row r="67" spans="1:12" s="1" customFormat="1">
      <c r="A67" s="444"/>
      <c r="B67" s="445"/>
      <c r="C67" s="387"/>
      <c r="D67" s="387"/>
      <c r="E67" s="394"/>
      <c r="F67" s="360">
        <f t="shared" si="4"/>
        <v>0</v>
      </c>
      <c r="G67" s="356"/>
      <c r="H67" s="357"/>
      <c r="I67" s="358" t="str">
        <f t="shared" si="5"/>
        <v/>
      </c>
      <c r="J67" s="446"/>
      <c r="K67" s="173"/>
      <c r="L67" s="173"/>
    </row>
    <row r="68" spans="1:12" s="1" customFormat="1">
      <c r="A68" s="444"/>
      <c r="B68" s="445"/>
      <c r="C68" s="387"/>
      <c r="D68" s="387"/>
      <c r="E68" s="394"/>
      <c r="F68" s="360">
        <f t="shared" si="4"/>
        <v>0</v>
      </c>
      <c r="G68" s="356"/>
      <c r="H68" s="357"/>
      <c r="I68" s="358" t="str">
        <f t="shared" si="5"/>
        <v/>
      </c>
      <c r="J68" s="446"/>
      <c r="K68" s="173"/>
      <c r="L68" s="173"/>
    </row>
    <row r="69" spans="1:12" s="1" customFormat="1">
      <c r="A69" s="444"/>
      <c r="B69" s="445"/>
      <c r="C69" s="387"/>
      <c r="D69" s="387"/>
      <c r="E69" s="394"/>
      <c r="F69" s="360">
        <f t="shared" si="4"/>
        <v>0</v>
      </c>
      <c r="G69" s="356"/>
      <c r="H69" s="357"/>
      <c r="I69" s="358" t="str">
        <f t="shared" si="5"/>
        <v/>
      </c>
      <c r="J69" s="446"/>
      <c r="K69" s="173"/>
      <c r="L69" s="173"/>
    </row>
    <row r="70" spans="1:12" s="1" customFormat="1">
      <c r="A70" s="444"/>
      <c r="B70" s="445"/>
      <c r="C70" s="387"/>
      <c r="D70" s="387"/>
      <c r="E70" s="394"/>
      <c r="F70" s="360">
        <f t="shared" si="4"/>
        <v>0</v>
      </c>
      <c r="G70" s="356"/>
      <c r="H70" s="357"/>
      <c r="I70" s="358" t="str">
        <f t="shared" si="5"/>
        <v/>
      </c>
      <c r="J70" s="446"/>
      <c r="K70" s="173"/>
      <c r="L70" s="173"/>
    </row>
    <row r="71" spans="1:12" s="1" customFormat="1">
      <c r="A71" s="444"/>
      <c r="B71" s="445"/>
      <c r="C71" s="387"/>
      <c r="D71" s="387"/>
      <c r="E71" s="394"/>
      <c r="F71" s="378">
        <f t="shared" si="4"/>
        <v>0</v>
      </c>
      <c r="G71" s="356"/>
      <c r="H71" s="357"/>
      <c r="I71" s="358" t="str">
        <f t="shared" si="5"/>
        <v/>
      </c>
      <c r="J71" s="446"/>
      <c r="K71" s="173"/>
      <c r="L71" s="173"/>
    </row>
    <row r="72" spans="1:12" ht="14" thickBot="1">
      <c r="A72" s="403"/>
      <c r="B72" s="403"/>
      <c r="C72" s="356"/>
      <c r="D72" s="382"/>
      <c r="E72" s="408" t="s">
        <v>722</v>
      </c>
      <c r="F72" s="449">
        <f>SUM(F52:F71)</f>
        <v>0</v>
      </c>
      <c r="G72" s="356"/>
      <c r="H72" s="380"/>
      <c r="I72" s="449">
        <f>SUM(I52:I71)</f>
        <v>0</v>
      </c>
      <c r="J72" s="356"/>
      <c r="K72" s="173"/>
      <c r="L72" s="173"/>
    </row>
    <row r="73" spans="1:12" ht="14" thickTop="1">
      <c r="A73" s="403"/>
      <c r="B73" s="403"/>
      <c r="C73" s="356"/>
      <c r="D73" s="382"/>
      <c r="E73" s="408"/>
      <c r="F73" s="356"/>
      <c r="G73" s="356"/>
      <c r="H73" s="380"/>
      <c r="I73" s="356"/>
      <c r="J73" s="356"/>
      <c r="K73" s="173"/>
      <c r="L73" s="173"/>
    </row>
    <row r="74" spans="1:12">
      <c r="A74" s="403"/>
      <c r="B74" s="403"/>
      <c r="C74" s="356"/>
      <c r="D74" s="382"/>
      <c r="E74" s="408"/>
      <c r="F74" s="356"/>
      <c r="G74" s="356"/>
      <c r="H74" s="380"/>
      <c r="I74" s="356"/>
      <c r="J74" s="356"/>
      <c r="K74" s="173"/>
      <c r="L74" s="173"/>
    </row>
    <row r="75" spans="1:12">
      <c r="A75" s="349">
        <v>449082</v>
      </c>
      <c r="B75" s="403" t="s">
        <v>730</v>
      </c>
      <c r="C75" s="407" t="s">
        <v>41</v>
      </c>
      <c r="D75" s="441" t="s">
        <v>13</v>
      </c>
      <c r="E75" s="407" t="s">
        <v>14</v>
      </c>
      <c r="F75" s="407" t="s">
        <v>15</v>
      </c>
      <c r="G75" s="407"/>
      <c r="H75" s="403"/>
      <c r="I75" s="403"/>
      <c r="J75" s="403"/>
      <c r="K75" s="173"/>
      <c r="L75" s="173"/>
    </row>
    <row r="76" spans="1:12" s="1" customFormat="1">
      <c r="A76" s="444"/>
      <c r="B76" s="445"/>
      <c r="C76" s="387"/>
      <c r="D76" s="387"/>
      <c r="E76" s="394"/>
      <c r="F76" s="354">
        <f t="shared" ref="F76:F95" si="6">IF(D76=0,(IF(C76=0,E76,C76*E76)),(IF(C76=0,E76*D76,C76*D76*E76)))</f>
        <v>0</v>
      </c>
      <c r="G76" s="356"/>
      <c r="H76" s="357"/>
      <c r="I76" s="358" t="str">
        <f>IF(H76&lt;&gt;"",(F76*mva)-F76,"")</f>
        <v/>
      </c>
      <c r="J76" s="446"/>
      <c r="K76" s="173"/>
      <c r="L76" s="173"/>
    </row>
    <row r="77" spans="1:12" s="1" customFormat="1">
      <c r="A77" s="444"/>
      <c r="B77" s="445"/>
      <c r="C77" s="387"/>
      <c r="D77" s="387"/>
      <c r="E77" s="394"/>
      <c r="F77" s="360">
        <f t="shared" si="6"/>
        <v>0</v>
      </c>
      <c r="G77" s="356"/>
      <c r="H77" s="357"/>
      <c r="I77" s="358" t="str">
        <f t="shared" ref="I77:I95" si="7">IF(H77&lt;&gt;"",(F77*mva)-F77,"")</f>
        <v/>
      </c>
      <c r="J77" s="446"/>
      <c r="K77" s="173"/>
      <c r="L77" s="173"/>
    </row>
    <row r="78" spans="1:12" s="1" customFormat="1">
      <c r="A78" s="444"/>
      <c r="B78" s="445"/>
      <c r="C78" s="387"/>
      <c r="D78" s="387"/>
      <c r="E78" s="394"/>
      <c r="F78" s="360">
        <f t="shared" si="6"/>
        <v>0</v>
      </c>
      <c r="G78" s="356"/>
      <c r="H78" s="357"/>
      <c r="I78" s="358" t="str">
        <f t="shared" si="7"/>
        <v/>
      </c>
      <c r="J78" s="446"/>
      <c r="K78" s="173"/>
      <c r="L78" s="173"/>
    </row>
    <row r="79" spans="1:12" s="1" customFormat="1">
      <c r="A79" s="444"/>
      <c r="B79" s="445"/>
      <c r="C79" s="387"/>
      <c r="D79" s="387"/>
      <c r="E79" s="394"/>
      <c r="F79" s="360">
        <f t="shared" si="6"/>
        <v>0</v>
      </c>
      <c r="G79" s="356"/>
      <c r="H79" s="357"/>
      <c r="I79" s="358" t="str">
        <f t="shared" si="7"/>
        <v/>
      </c>
      <c r="J79" s="446"/>
      <c r="K79" s="173"/>
      <c r="L79" s="173"/>
    </row>
    <row r="80" spans="1:12" s="1" customFormat="1">
      <c r="A80" s="444"/>
      <c r="B80" s="445"/>
      <c r="C80" s="387"/>
      <c r="D80" s="387"/>
      <c r="E80" s="394"/>
      <c r="F80" s="360">
        <f t="shared" si="6"/>
        <v>0</v>
      </c>
      <c r="G80" s="356"/>
      <c r="H80" s="357"/>
      <c r="I80" s="358" t="str">
        <f t="shared" si="7"/>
        <v/>
      </c>
      <c r="J80" s="446"/>
      <c r="K80" s="173"/>
      <c r="L80" s="173"/>
    </row>
    <row r="81" spans="1:12" s="1" customFormat="1">
      <c r="A81" s="444"/>
      <c r="B81" s="445"/>
      <c r="C81" s="387"/>
      <c r="D81" s="387"/>
      <c r="E81" s="394"/>
      <c r="F81" s="360">
        <f t="shared" si="6"/>
        <v>0</v>
      </c>
      <c r="G81" s="356"/>
      <c r="H81" s="357"/>
      <c r="I81" s="358" t="str">
        <f t="shared" si="7"/>
        <v/>
      </c>
      <c r="J81" s="446"/>
      <c r="K81" s="173"/>
      <c r="L81" s="173"/>
    </row>
    <row r="82" spans="1:12" s="1" customFormat="1">
      <c r="A82" s="444"/>
      <c r="B82" s="445"/>
      <c r="C82" s="387"/>
      <c r="D82" s="387"/>
      <c r="E82" s="394"/>
      <c r="F82" s="360">
        <f t="shared" si="6"/>
        <v>0</v>
      </c>
      <c r="G82" s="356"/>
      <c r="H82" s="357"/>
      <c r="I82" s="358" t="str">
        <f t="shared" si="7"/>
        <v/>
      </c>
      <c r="J82" s="446"/>
      <c r="K82" s="173"/>
      <c r="L82" s="173"/>
    </row>
    <row r="83" spans="1:12" s="1" customFormat="1">
      <c r="A83" s="444"/>
      <c r="B83" s="445"/>
      <c r="C83" s="387"/>
      <c r="D83" s="387"/>
      <c r="E83" s="394"/>
      <c r="F83" s="360">
        <f t="shared" si="6"/>
        <v>0</v>
      </c>
      <c r="G83" s="356"/>
      <c r="H83" s="357"/>
      <c r="I83" s="358" t="str">
        <f t="shared" si="7"/>
        <v/>
      </c>
      <c r="J83" s="446"/>
      <c r="K83" s="173"/>
      <c r="L83" s="173"/>
    </row>
    <row r="84" spans="1:12" s="1" customFormat="1">
      <c r="A84" s="444"/>
      <c r="B84" s="445"/>
      <c r="C84" s="387"/>
      <c r="D84" s="387"/>
      <c r="E84" s="394"/>
      <c r="F84" s="360">
        <f t="shared" si="6"/>
        <v>0</v>
      </c>
      <c r="G84" s="356"/>
      <c r="H84" s="357"/>
      <c r="I84" s="358" t="str">
        <f t="shared" si="7"/>
        <v/>
      </c>
      <c r="J84" s="446"/>
      <c r="K84" s="173"/>
      <c r="L84" s="173"/>
    </row>
    <row r="85" spans="1:12" s="1" customFormat="1">
      <c r="A85" s="444"/>
      <c r="B85" s="445"/>
      <c r="C85" s="387"/>
      <c r="D85" s="387"/>
      <c r="E85" s="394"/>
      <c r="F85" s="360">
        <f t="shared" si="6"/>
        <v>0</v>
      </c>
      <c r="G85" s="356"/>
      <c r="H85" s="357"/>
      <c r="I85" s="358" t="str">
        <f t="shared" si="7"/>
        <v/>
      </c>
      <c r="J85" s="446"/>
      <c r="K85" s="173"/>
      <c r="L85" s="173"/>
    </row>
    <row r="86" spans="1:12" s="1" customFormat="1">
      <c r="A86" s="444"/>
      <c r="B86" s="445"/>
      <c r="C86" s="387"/>
      <c r="D86" s="387"/>
      <c r="E86" s="394"/>
      <c r="F86" s="360">
        <f t="shared" si="6"/>
        <v>0</v>
      </c>
      <c r="G86" s="356"/>
      <c r="H86" s="357"/>
      <c r="I86" s="358" t="str">
        <f t="shared" si="7"/>
        <v/>
      </c>
      <c r="J86" s="446"/>
      <c r="K86" s="173"/>
      <c r="L86" s="173"/>
    </row>
    <row r="87" spans="1:12" s="1" customFormat="1">
      <c r="A87" s="444"/>
      <c r="B87" s="445"/>
      <c r="C87" s="387"/>
      <c r="D87" s="387"/>
      <c r="E87" s="394"/>
      <c r="F87" s="360">
        <f t="shared" si="6"/>
        <v>0</v>
      </c>
      <c r="G87" s="356"/>
      <c r="H87" s="357"/>
      <c r="I87" s="358" t="str">
        <f t="shared" si="7"/>
        <v/>
      </c>
      <c r="J87" s="446"/>
      <c r="K87" s="173"/>
      <c r="L87" s="173"/>
    </row>
    <row r="88" spans="1:12" s="1" customFormat="1">
      <c r="A88" s="444"/>
      <c r="B88" s="445"/>
      <c r="C88" s="387"/>
      <c r="D88" s="387"/>
      <c r="E88" s="394"/>
      <c r="F88" s="360">
        <f t="shared" si="6"/>
        <v>0</v>
      </c>
      <c r="G88" s="356"/>
      <c r="H88" s="357"/>
      <c r="I88" s="358" t="str">
        <f t="shared" si="7"/>
        <v/>
      </c>
      <c r="J88" s="446"/>
      <c r="K88" s="173"/>
      <c r="L88" s="173"/>
    </row>
    <row r="89" spans="1:12" s="1" customFormat="1">
      <c r="A89" s="444"/>
      <c r="B89" s="445"/>
      <c r="C89" s="387"/>
      <c r="D89" s="387"/>
      <c r="E89" s="394"/>
      <c r="F89" s="360">
        <f t="shared" si="6"/>
        <v>0</v>
      </c>
      <c r="G89" s="356"/>
      <c r="H89" s="357"/>
      <c r="I89" s="358" t="str">
        <f t="shared" si="7"/>
        <v/>
      </c>
      <c r="J89" s="446"/>
      <c r="K89" s="173"/>
      <c r="L89" s="173"/>
    </row>
    <row r="90" spans="1:12" s="1" customFormat="1">
      <c r="A90" s="444"/>
      <c r="B90" s="445"/>
      <c r="C90" s="387"/>
      <c r="D90" s="387"/>
      <c r="E90" s="394"/>
      <c r="F90" s="360">
        <f t="shared" si="6"/>
        <v>0</v>
      </c>
      <c r="G90" s="356"/>
      <c r="H90" s="357"/>
      <c r="I90" s="358" t="str">
        <f t="shared" si="7"/>
        <v/>
      </c>
      <c r="J90" s="446"/>
      <c r="K90" s="173"/>
      <c r="L90" s="173"/>
    </row>
    <row r="91" spans="1:12" s="1" customFormat="1">
      <c r="A91" s="444"/>
      <c r="B91" s="445"/>
      <c r="C91" s="387"/>
      <c r="D91" s="387"/>
      <c r="E91" s="394"/>
      <c r="F91" s="360">
        <f t="shared" si="6"/>
        <v>0</v>
      </c>
      <c r="G91" s="356"/>
      <c r="H91" s="357"/>
      <c r="I91" s="358" t="str">
        <f t="shared" si="7"/>
        <v/>
      </c>
      <c r="J91" s="446"/>
      <c r="K91" s="173"/>
      <c r="L91" s="173"/>
    </row>
    <row r="92" spans="1:12" s="1" customFormat="1">
      <c r="A92" s="444"/>
      <c r="B92" s="445"/>
      <c r="C92" s="387"/>
      <c r="D92" s="387"/>
      <c r="E92" s="394"/>
      <c r="F92" s="360">
        <f t="shared" si="6"/>
        <v>0</v>
      </c>
      <c r="G92" s="356"/>
      <c r="H92" s="357"/>
      <c r="I92" s="358" t="str">
        <f t="shared" si="7"/>
        <v/>
      </c>
      <c r="J92" s="446"/>
      <c r="K92" s="173"/>
      <c r="L92" s="173"/>
    </row>
    <row r="93" spans="1:12" s="1" customFormat="1">
      <c r="A93" s="444"/>
      <c r="B93" s="445"/>
      <c r="C93" s="387"/>
      <c r="D93" s="387"/>
      <c r="E93" s="394"/>
      <c r="F93" s="360">
        <f t="shared" si="6"/>
        <v>0</v>
      </c>
      <c r="G93" s="356"/>
      <c r="H93" s="357"/>
      <c r="I93" s="358" t="str">
        <f t="shared" si="7"/>
        <v/>
      </c>
      <c r="J93" s="446"/>
      <c r="K93" s="173"/>
      <c r="L93" s="173"/>
    </row>
    <row r="94" spans="1:12" s="1" customFormat="1">
      <c r="A94" s="444"/>
      <c r="B94" s="445"/>
      <c r="C94" s="387"/>
      <c r="D94" s="387"/>
      <c r="E94" s="394"/>
      <c r="F94" s="360">
        <f t="shared" si="6"/>
        <v>0</v>
      </c>
      <c r="G94" s="356"/>
      <c r="H94" s="357"/>
      <c r="I94" s="358" t="str">
        <f t="shared" si="7"/>
        <v/>
      </c>
      <c r="J94" s="446"/>
      <c r="K94" s="173"/>
      <c r="L94" s="173"/>
    </row>
    <row r="95" spans="1:12" s="1" customFormat="1">
      <c r="A95" s="444"/>
      <c r="B95" s="445"/>
      <c r="C95" s="387"/>
      <c r="D95" s="387"/>
      <c r="E95" s="394"/>
      <c r="F95" s="378">
        <f t="shared" si="6"/>
        <v>0</v>
      </c>
      <c r="G95" s="356"/>
      <c r="H95" s="357"/>
      <c r="I95" s="358" t="str">
        <f t="shared" si="7"/>
        <v/>
      </c>
      <c r="J95" s="446"/>
      <c r="K95" s="173"/>
      <c r="L95" s="173"/>
    </row>
    <row r="96" spans="1:12" ht="14" thickBot="1">
      <c r="A96" s="403"/>
      <c r="B96" s="403"/>
      <c r="C96" s="356"/>
      <c r="D96" s="382"/>
      <c r="E96" s="408" t="s">
        <v>722</v>
      </c>
      <c r="F96" s="449">
        <f>SUM(F76:F95)</f>
        <v>0</v>
      </c>
      <c r="G96" s="356"/>
      <c r="H96" s="380"/>
      <c r="I96" s="449">
        <f>SUM(I76:I95)</f>
        <v>0</v>
      </c>
      <c r="J96" s="356"/>
      <c r="K96" s="173"/>
      <c r="L96" s="173"/>
    </row>
    <row r="97" spans="1:12" ht="14" thickTop="1">
      <c r="A97" s="403"/>
      <c r="B97" s="403"/>
      <c r="C97" s="356"/>
      <c r="D97" s="382"/>
      <c r="E97" s="408"/>
      <c r="F97" s="356"/>
      <c r="G97" s="356"/>
      <c r="H97" s="380"/>
      <c r="I97" s="356"/>
      <c r="J97" s="356"/>
      <c r="K97" s="173"/>
      <c r="L97" s="173"/>
    </row>
    <row r="98" spans="1:12">
      <c r="A98" s="403"/>
      <c r="B98" s="403"/>
      <c r="C98" s="356"/>
      <c r="D98" s="382"/>
      <c r="E98" s="408"/>
      <c r="F98" s="356"/>
      <c r="G98" s="356"/>
      <c r="H98" s="380"/>
      <c r="I98" s="356"/>
      <c r="J98" s="356"/>
      <c r="K98" s="173"/>
      <c r="L98" s="173"/>
    </row>
    <row r="99" spans="1:12">
      <c r="A99" s="349">
        <v>449093</v>
      </c>
      <c r="B99" s="403" t="s">
        <v>731</v>
      </c>
      <c r="C99" s="407" t="s">
        <v>41</v>
      </c>
      <c r="D99" s="441" t="s">
        <v>13</v>
      </c>
      <c r="E99" s="407" t="s">
        <v>14</v>
      </c>
      <c r="F99" s="407" t="s">
        <v>15</v>
      </c>
      <c r="G99" s="407"/>
      <c r="H99" s="403"/>
      <c r="I99" s="403"/>
      <c r="J99" s="403"/>
      <c r="K99" s="173"/>
      <c r="L99" s="173"/>
    </row>
    <row r="100" spans="1:12" s="1" customFormat="1">
      <c r="A100" s="444"/>
      <c r="B100" s="445"/>
      <c r="C100" s="387"/>
      <c r="D100" s="387"/>
      <c r="E100" s="394"/>
      <c r="F100" s="354">
        <f t="shared" ref="F100:F119" si="8">IF(D100=0,(IF(C100=0,E100,C100*E100)),(IF(C100=0,E100*D100,C100*D100*E100)))</f>
        <v>0</v>
      </c>
      <c r="G100" s="356"/>
      <c r="H100" s="357"/>
      <c r="I100" s="358" t="str">
        <f>IF(H100&lt;&gt;"",(F100*mvalav)-F100,"")</f>
        <v/>
      </c>
      <c r="J100" s="446"/>
      <c r="K100" s="173"/>
      <c r="L100" s="173"/>
    </row>
    <row r="101" spans="1:12" s="1" customFormat="1">
      <c r="A101" s="444"/>
      <c r="B101" s="445"/>
      <c r="C101" s="387"/>
      <c r="D101" s="387"/>
      <c r="E101" s="394"/>
      <c r="F101" s="360">
        <f t="shared" si="8"/>
        <v>0</v>
      </c>
      <c r="G101" s="356"/>
      <c r="H101" s="357"/>
      <c r="I101" s="358" t="str">
        <f t="shared" ref="I101:I119" si="9">IF(H101&lt;&gt;"",(F101*mvalav)-F101,"")</f>
        <v/>
      </c>
      <c r="J101" s="446"/>
      <c r="K101" s="173"/>
      <c r="L101" s="173"/>
    </row>
    <row r="102" spans="1:12" s="1" customFormat="1">
      <c r="A102" s="444"/>
      <c r="B102" s="445"/>
      <c r="C102" s="387"/>
      <c r="D102" s="387"/>
      <c r="E102" s="394"/>
      <c r="F102" s="360">
        <f t="shared" si="8"/>
        <v>0</v>
      </c>
      <c r="G102" s="356"/>
      <c r="H102" s="357"/>
      <c r="I102" s="358" t="str">
        <f t="shared" si="9"/>
        <v/>
      </c>
      <c r="J102" s="446"/>
      <c r="K102" s="173"/>
      <c r="L102" s="173"/>
    </row>
    <row r="103" spans="1:12" s="1" customFormat="1">
      <c r="A103" s="444"/>
      <c r="B103" s="445"/>
      <c r="C103" s="387"/>
      <c r="D103" s="387"/>
      <c r="E103" s="394"/>
      <c r="F103" s="360">
        <f t="shared" si="8"/>
        <v>0</v>
      </c>
      <c r="G103" s="356"/>
      <c r="H103" s="357"/>
      <c r="I103" s="358" t="str">
        <f t="shared" si="9"/>
        <v/>
      </c>
      <c r="J103" s="446"/>
      <c r="K103" s="173"/>
      <c r="L103" s="173"/>
    </row>
    <row r="104" spans="1:12" s="1" customFormat="1">
      <c r="A104" s="444"/>
      <c r="B104" s="445"/>
      <c r="C104" s="387"/>
      <c r="D104" s="387"/>
      <c r="E104" s="394"/>
      <c r="F104" s="360">
        <f t="shared" si="8"/>
        <v>0</v>
      </c>
      <c r="G104" s="356"/>
      <c r="H104" s="357"/>
      <c r="I104" s="358" t="str">
        <f t="shared" si="9"/>
        <v/>
      </c>
      <c r="J104" s="446"/>
      <c r="K104" s="173"/>
      <c r="L104" s="173"/>
    </row>
    <row r="105" spans="1:12" s="1" customFormat="1">
      <c r="A105" s="444"/>
      <c r="B105" s="445"/>
      <c r="C105" s="387"/>
      <c r="D105" s="387"/>
      <c r="E105" s="394"/>
      <c r="F105" s="360">
        <f t="shared" si="8"/>
        <v>0</v>
      </c>
      <c r="G105" s="356"/>
      <c r="H105" s="357"/>
      <c r="I105" s="358" t="str">
        <f t="shared" si="9"/>
        <v/>
      </c>
      <c r="J105" s="446"/>
      <c r="K105" s="173"/>
      <c r="L105" s="173"/>
    </row>
    <row r="106" spans="1:12" s="1" customFormat="1">
      <c r="A106" s="444"/>
      <c r="B106" s="445"/>
      <c r="C106" s="387"/>
      <c r="D106" s="387"/>
      <c r="E106" s="394"/>
      <c r="F106" s="360">
        <f t="shared" si="8"/>
        <v>0</v>
      </c>
      <c r="G106" s="356"/>
      <c r="H106" s="357"/>
      <c r="I106" s="358" t="str">
        <f t="shared" si="9"/>
        <v/>
      </c>
      <c r="J106" s="446"/>
      <c r="K106" s="173"/>
      <c r="L106" s="173"/>
    </row>
    <row r="107" spans="1:12" s="1" customFormat="1">
      <c r="A107" s="444"/>
      <c r="B107" s="445"/>
      <c r="C107" s="387"/>
      <c r="D107" s="387"/>
      <c r="E107" s="394"/>
      <c r="F107" s="360">
        <f t="shared" si="8"/>
        <v>0</v>
      </c>
      <c r="G107" s="356"/>
      <c r="H107" s="357"/>
      <c r="I107" s="358" t="str">
        <f t="shared" si="9"/>
        <v/>
      </c>
      <c r="J107" s="446"/>
      <c r="K107" s="173"/>
      <c r="L107" s="173"/>
    </row>
    <row r="108" spans="1:12" s="1" customFormat="1">
      <c r="A108" s="444"/>
      <c r="B108" s="445"/>
      <c r="C108" s="387"/>
      <c r="D108" s="387"/>
      <c r="E108" s="394"/>
      <c r="F108" s="360">
        <f t="shared" si="8"/>
        <v>0</v>
      </c>
      <c r="G108" s="356"/>
      <c r="H108" s="357"/>
      <c r="I108" s="358" t="str">
        <f t="shared" si="9"/>
        <v/>
      </c>
      <c r="J108" s="446"/>
      <c r="K108" s="173"/>
      <c r="L108" s="173"/>
    </row>
    <row r="109" spans="1:12" s="1" customFormat="1">
      <c r="A109" s="444"/>
      <c r="B109" s="445"/>
      <c r="C109" s="387"/>
      <c r="D109" s="387"/>
      <c r="E109" s="394"/>
      <c r="F109" s="360">
        <f t="shared" si="8"/>
        <v>0</v>
      </c>
      <c r="G109" s="356"/>
      <c r="H109" s="357"/>
      <c r="I109" s="358" t="str">
        <f t="shared" si="9"/>
        <v/>
      </c>
      <c r="J109" s="446"/>
      <c r="K109" s="173"/>
      <c r="L109" s="173"/>
    </row>
    <row r="110" spans="1:12" s="1" customFormat="1">
      <c r="A110" s="444"/>
      <c r="B110" s="445"/>
      <c r="C110" s="387"/>
      <c r="D110" s="387"/>
      <c r="E110" s="394"/>
      <c r="F110" s="360">
        <f t="shared" si="8"/>
        <v>0</v>
      </c>
      <c r="G110" s="356"/>
      <c r="H110" s="357"/>
      <c r="I110" s="358" t="str">
        <f t="shared" si="9"/>
        <v/>
      </c>
      <c r="J110" s="446"/>
      <c r="K110" s="173"/>
      <c r="L110" s="173"/>
    </row>
    <row r="111" spans="1:12" s="1" customFormat="1">
      <c r="A111" s="444"/>
      <c r="B111" s="445"/>
      <c r="C111" s="387"/>
      <c r="D111" s="387"/>
      <c r="E111" s="394"/>
      <c r="F111" s="360">
        <f t="shared" si="8"/>
        <v>0</v>
      </c>
      <c r="G111" s="356"/>
      <c r="H111" s="357"/>
      <c r="I111" s="358" t="str">
        <f t="shared" si="9"/>
        <v/>
      </c>
      <c r="J111" s="446"/>
      <c r="K111" s="173"/>
      <c r="L111" s="173"/>
    </row>
    <row r="112" spans="1:12" s="1" customFormat="1">
      <c r="A112" s="444"/>
      <c r="B112" s="445"/>
      <c r="C112" s="387"/>
      <c r="D112" s="387"/>
      <c r="E112" s="394"/>
      <c r="F112" s="360">
        <f t="shared" si="8"/>
        <v>0</v>
      </c>
      <c r="G112" s="356"/>
      <c r="H112" s="357"/>
      <c r="I112" s="358" t="str">
        <f t="shared" si="9"/>
        <v/>
      </c>
      <c r="J112" s="446"/>
      <c r="K112" s="173"/>
      <c r="L112" s="173"/>
    </row>
    <row r="113" spans="1:12" s="1" customFormat="1">
      <c r="A113" s="444"/>
      <c r="B113" s="445"/>
      <c r="C113" s="387"/>
      <c r="D113" s="387"/>
      <c r="E113" s="394"/>
      <c r="F113" s="360">
        <f t="shared" si="8"/>
        <v>0</v>
      </c>
      <c r="G113" s="356"/>
      <c r="H113" s="357"/>
      <c r="I113" s="358" t="str">
        <f t="shared" si="9"/>
        <v/>
      </c>
      <c r="J113" s="446"/>
      <c r="K113" s="173"/>
      <c r="L113" s="173"/>
    </row>
    <row r="114" spans="1:12" s="1" customFormat="1">
      <c r="A114" s="444"/>
      <c r="B114" s="445"/>
      <c r="C114" s="387"/>
      <c r="D114" s="387"/>
      <c r="E114" s="394"/>
      <c r="F114" s="360">
        <f t="shared" si="8"/>
        <v>0</v>
      </c>
      <c r="G114" s="356"/>
      <c r="H114" s="357"/>
      <c r="I114" s="358" t="str">
        <f t="shared" si="9"/>
        <v/>
      </c>
      <c r="J114" s="446"/>
      <c r="K114" s="173"/>
      <c r="L114" s="173"/>
    </row>
    <row r="115" spans="1:12" s="1" customFormat="1">
      <c r="A115" s="444"/>
      <c r="B115" s="445"/>
      <c r="C115" s="387"/>
      <c r="D115" s="387"/>
      <c r="E115" s="394"/>
      <c r="F115" s="360">
        <f t="shared" si="8"/>
        <v>0</v>
      </c>
      <c r="G115" s="356"/>
      <c r="H115" s="357"/>
      <c r="I115" s="358" t="str">
        <f t="shared" si="9"/>
        <v/>
      </c>
      <c r="J115" s="446"/>
      <c r="K115" s="173"/>
      <c r="L115" s="173"/>
    </row>
    <row r="116" spans="1:12" s="1" customFormat="1">
      <c r="A116" s="444"/>
      <c r="B116" s="445"/>
      <c r="C116" s="387"/>
      <c r="D116" s="387"/>
      <c r="E116" s="394"/>
      <c r="F116" s="360">
        <f t="shared" si="8"/>
        <v>0</v>
      </c>
      <c r="G116" s="356"/>
      <c r="H116" s="357"/>
      <c r="I116" s="358" t="str">
        <f t="shared" si="9"/>
        <v/>
      </c>
      <c r="J116" s="446"/>
      <c r="K116" s="173"/>
      <c r="L116" s="173"/>
    </row>
    <row r="117" spans="1:12" s="1" customFormat="1">
      <c r="A117" s="444"/>
      <c r="B117" s="445"/>
      <c r="C117" s="387"/>
      <c r="D117" s="387"/>
      <c r="E117" s="394"/>
      <c r="F117" s="360">
        <f t="shared" si="8"/>
        <v>0</v>
      </c>
      <c r="G117" s="356"/>
      <c r="H117" s="357"/>
      <c r="I117" s="358" t="str">
        <f t="shared" si="9"/>
        <v/>
      </c>
      <c r="J117" s="446"/>
      <c r="K117" s="173"/>
      <c r="L117" s="173"/>
    </row>
    <row r="118" spans="1:12" s="1" customFormat="1">
      <c r="A118" s="444"/>
      <c r="B118" s="445"/>
      <c r="C118" s="387"/>
      <c r="D118" s="387"/>
      <c r="E118" s="394"/>
      <c r="F118" s="360">
        <f t="shared" si="8"/>
        <v>0</v>
      </c>
      <c r="G118" s="356"/>
      <c r="H118" s="357"/>
      <c r="I118" s="358" t="str">
        <f t="shared" si="9"/>
        <v/>
      </c>
      <c r="J118" s="446"/>
      <c r="K118" s="173"/>
      <c r="L118" s="173"/>
    </row>
    <row r="119" spans="1:12" s="1" customFormat="1">
      <c r="A119" s="444"/>
      <c r="B119" s="445"/>
      <c r="C119" s="387"/>
      <c r="D119" s="387"/>
      <c r="E119" s="394"/>
      <c r="F119" s="378">
        <f t="shared" si="8"/>
        <v>0</v>
      </c>
      <c r="G119" s="356"/>
      <c r="H119" s="357"/>
      <c r="I119" s="358" t="str">
        <f t="shared" si="9"/>
        <v/>
      </c>
      <c r="J119" s="446"/>
      <c r="K119" s="173"/>
      <c r="L119" s="173"/>
    </row>
    <row r="120" spans="1:12" ht="14" thickBot="1">
      <c r="A120" s="403"/>
      <c r="B120" s="403"/>
      <c r="C120" s="356"/>
      <c r="D120" s="382"/>
      <c r="E120" s="408" t="s">
        <v>722</v>
      </c>
      <c r="F120" s="449">
        <f>SUM(F100:F119)</f>
        <v>0</v>
      </c>
      <c r="G120" s="356"/>
      <c r="H120" s="380"/>
      <c r="I120" s="449">
        <f>SUM(I100:I119)</f>
        <v>0</v>
      </c>
      <c r="J120" s="356"/>
      <c r="K120" s="173"/>
      <c r="L120" s="173"/>
    </row>
    <row r="121" spans="1:12" ht="14" thickTop="1">
      <c r="A121" s="403"/>
      <c r="B121" s="403"/>
      <c r="C121" s="356"/>
      <c r="D121" s="382"/>
      <c r="E121" s="408"/>
      <c r="F121" s="356"/>
      <c r="G121" s="356"/>
      <c r="H121" s="380"/>
      <c r="I121" s="356"/>
      <c r="J121" s="356"/>
      <c r="K121" s="173"/>
      <c r="L121" s="173"/>
    </row>
    <row r="122" spans="1:12">
      <c r="A122" s="403"/>
      <c r="B122" s="403"/>
      <c r="C122" s="356"/>
      <c r="D122" s="382"/>
      <c r="E122" s="408"/>
      <c r="F122" s="356"/>
      <c r="G122" s="356"/>
      <c r="H122" s="380"/>
      <c r="I122" s="356"/>
      <c r="J122" s="356"/>
      <c r="K122" s="173"/>
      <c r="L122" s="173"/>
    </row>
    <row r="123" spans="1:12">
      <c r="A123" s="349">
        <v>449098</v>
      </c>
      <c r="B123" s="403" t="s">
        <v>732</v>
      </c>
      <c r="C123" s="407" t="s">
        <v>41</v>
      </c>
      <c r="D123" s="441" t="s">
        <v>13</v>
      </c>
      <c r="E123" s="407" t="s">
        <v>14</v>
      </c>
      <c r="F123" s="407" t="s">
        <v>15</v>
      </c>
      <c r="G123" s="407"/>
      <c r="H123" s="403"/>
      <c r="I123" s="403"/>
      <c r="J123" s="403"/>
      <c r="K123" s="173"/>
      <c r="L123" s="173"/>
    </row>
    <row r="124" spans="1:12" s="1" customFormat="1">
      <c r="A124" s="444"/>
      <c r="B124" s="445"/>
      <c r="C124" s="387"/>
      <c r="D124" s="387"/>
      <c r="E124" s="394"/>
      <c r="F124" s="354">
        <f t="shared" ref="F124:F143" si="10">IF(D124=0,(IF(C124=0,E124,C124*E124)),(IF(C124=0,E124*D124,C124*D124*E124)))</f>
        <v>0</v>
      </c>
      <c r="G124" s="356"/>
      <c r="H124" s="357"/>
      <c r="I124" s="358" t="str">
        <f>IF(H124&lt;&gt;"",(F124*mva)-F124,"")</f>
        <v/>
      </c>
      <c r="J124" s="446"/>
      <c r="K124" s="173"/>
      <c r="L124" s="173"/>
    </row>
    <row r="125" spans="1:12" s="1" customFormat="1">
      <c r="A125" s="444"/>
      <c r="B125" s="445"/>
      <c r="C125" s="387"/>
      <c r="D125" s="387"/>
      <c r="E125" s="394"/>
      <c r="F125" s="360">
        <f t="shared" si="10"/>
        <v>0</v>
      </c>
      <c r="G125" s="356"/>
      <c r="H125" s="357"/>
      <c r="I125" s="358" t="str">
        <f t="shared" ref="I125:I143" si="11">IF(H125&lt;&gt;"",(F125*mva)-F125,"")</f>
        <v/>
      </c>
      <c r="J125" s="446"/>
      <c r="K125" s="173"/>
      <c r="L125" s="173"/>
    </row>
    <row r="126" spans="1:12" s="1" customFormat="1">
      <c r="A126" s="444"/>
      <c r="B126" s="445"/>
      <c r="C126" s="387"/>
      <c r="D126" s="387"/>
      <c r="E126" s="394"/>
      <c r="F126" s="360">
        <f t="shared" si="10"/>
        <v>0</v>
      </c>
      <c r="G126" s="356"/>
      <c r="H126" s="357"/>
      <c r="I126" s="358" t="str">
        <f t="shared" si="11"/>
        <v/>
      </c>
      <c r="J126" s="446"/>
      <c r="K126" s="173"/>
      <c r="L126" s="173"/>
    </row>
    <row r="127" spans="1:12" s="1" customFormat="1">
      <c r="A127" s="444"/>
      <c r="B127" s="445"/>
      <c r="C127" s="387"/>
      <c r="D127" s="387"/>
      <c r="E127" s="394"/>
      <c r="F127" s="360">
        <f t="shared" si="10"/>
        <v>0</v>
      </c>
      <c r="G127" s="356"/>
      <c r="H127" s="357"/>
      <c r="I127" s="358" t="str">
        <f t="shared" si="11"/>
        <v/>
      </c>
      <c r="J127" s="446"/>
      <c r="K127" s="173"/>
      <c r="L127" s="173"/>
    </row>
    <row r="128" spans="1:12" s="1" customFormat="1">
      <c r="A128" s="444"/>
      <c r="B128" s="445"/>
      <c r="C128" s="387"/>
      <c r="D128" s="387"/>
      <c r="E128" s="394"/>
      <c r="F128" s="360">
        <f t="shared" si="10"/>
        <v>0</v>
      </c>
      <c r="G128" s="356"/>
      <c r="H128" s="357"/>
      <c r="I128" s="358" t="str">
        <f t="shared" si="11"/>
        <v/>
      </c>
      <c r="J128" s="446"/>
      <c r="K128" s="173"/>
      <c r="L128" s="173"/>
    </row>
    <row r="129" spans="1:12" s="1" customFormat="1">
      <c r="A129" s="444"/>
      <c r="B129" s="445"/>
      <c r="C129" s="387"/>
      <c r="D129" s="387"/>
      <c r="E129" s="394"/>
      <c r="F129" s="360">
        <f t="shared" si="10"/>
        <v>0</v>
      </c>
      <c r="G129" s="356"/>
      <c r="H129" s="357"/>
      <c r="I129" s="358" t="str">
        <f t="shared" si="11"/>
        <v/>
      </c>
      <c r="J129" s="446"/>
      <c r="K129" s="173"/>
      <c r="L129" s="173"/>
    </row>
    <row r="130" spans="1:12" s="1" customFormat="1">
      <c r="A130" s="444"/>
      <c r="B130" s="445"/>
      <c r="C130" s="387"/>
      <c r="D130" s="387"/>
      <c r="E130" s="394"/>
      <c r="F130" s="360">
        <f t="shared" si="10"/>
        <v>0</v>
      </c>
      <c r="G130" s="356"/>
      <c r="H130" s="357"/>
      <c r="I130" s="358" t="str">
        <f t="shared" si="11"/>
        <v/>
      </c>
      <c r="J130" s="446"/>
      <c r="K130" s="173"/>
      <c r="L130" s="173"/>
    </row>
    <row r="131" spans="1:12" s="1" customFormat="1">
      <c r="A131" s="444"/>
      <c r="B131" s="445"/>
      <c r="C131" s="387"/>
      <c r="D131" s="387"/>
      <c r="E131" s="394"/>
      <c r="F131" s="360">
        <f t="shared" si="10"/>
        <v>0</v>
      </c>
      <c r="G131" s="356"/>
      <c r="H131" s="357"/>
      <c r="I131" s="358" t="str">
        <f t="shared" si="11"/>
        <v/>
      </c>
      <c r="J131" s="446"/>
      <c r="K131" s="173"/>
      <c r="L131" s="173"/>
    </row>
    <row r="132" spans="1:12" s="1" customFormat="1">
      <c r="A132" s="444"/>
      <c r="B132" s="445"/>
      <c r="C132" s="387"/>
      <c r="D132" s="387"/>
      <c r="E132" s="394"/>
      <c r="F132" s="360">
        <f t="shared" si="10"/>
        <v>0</v>
      </c>
      <c r="G132" s="356"/>
      <c r="H132" s="357"/>
      <c r="I132" s="358" t="str">
        <f t="shared" si="11"/>
        <v/>
      </c>
      <c r="J132" s="446"/>
      <c r="K132" s="173"/>
      <c r="L132" s="173"/>
    </row>
    <row r="133" spans="1:12" s="1" customFormat="1">
      <c r="A133" s="444"/>
      <c r="B133" s="445"/>
      <c r="C133" s="387"/>
      <c r="D133" s="387"/>
      <c r="E133" s="394"/>
      <c r="F133" s="360">
        <f t="shared" si="10"/>
        <v>0</v>
      </c>
      <c r="G133" s="356"/>
      <c r="H133" s="357"/>
      <c r="I133" s="358" t="str">
        <f t="shared" si="11"/>
        <v/>
      </c>
      <c r="J133" s="446"/>
      <c r="K133" s="173"/>
      <c r="L133" s="173"/>
    </row>
    <row r="134" spans="1:12" s="1" customFormat="1">
      <c r="A134" s="444"/>
      <c r="B134" s="445"/>
      <c r="C134" s="387"/>
      <c r="D134" s="387"/>
      <c r="E134" s="394"/>
      <c r="F134" s="360">
        <f t="shared" si="10"/>
        <v>0</v>
      </c>
      <c r="G134" s="356"/>
      <c r="H134" s="357"/>
      <c r="I134" s="358" t="str">
        <f t="shared" si="11"/>
        <v/>
      </c>
      <c r="J134" s="446"/>
      <c r="K134" s="173"/>
      <c r="L134" s="173"/>
    </row>
    <row r="135" spans="1:12" s="1" customFormat="1">
      <c r="A135" s="444"/>
      <c r="B135" s="445"/>
      <c r="C135" s="387"/>
      <c r="D135" s="387"/>
      <c r="E135" s="394"/>
      <c r="F135" s="360">
        <f t="shared" si="10"/>
        <v>0</v>
      </c>
      <c r="G135" s="356"/>
      <c r="H135" s="357"/>
      <c r="I135" s="358" t="str">
        <f t="shared" si="11"/>
        <v/>
      </c>
      <c r="J135" s="446"/>
      <c r="K135" s="173"/>
      <c r="L135" s="173"/>
    </row>
    <row r="136" spans="1:12" s="1" customFormat="1">
      <c r="A136" s="444"/>
      <c r="B136" s="445"/>
      <c r="C136" s="387"/>
      <c r="D136" s="387"/>
      <c r="E136" s="394"/>
      <c r="F136" s="360">
        <f t="shared" si="10"/>
        <v>0</v>
      </c>
      <c r="G136" s="356"/>
      <c r="H136" s="357"/>
      <c r="I136" s="358" t="str">
        <f t="shared" si="11"/>
        <v/>
      </c>
      <c r="J136" s="446"/>
      <c r="K136" s="173"/>
      <c r="L136" s="173"/>
    </row>
    <row r="137" spans="1:12" s="1" customFormat="1">
      <c r="A137" s="444"/>
      <c r="B137" s="445"/>
      <c r="C137" s="387"/>
      <c r="D137" s="387"/>
      <c r="E137" s="394"/>
      <c r="F137" s="360">
        <f t="shared" si="10"/>
        <v>0</v>
      </c>
      <c r="G137" s="356"/>
      <c r="H137" s="357"/>
      <c r="I137" s="358" t="str">
        <f t="shared" si="11"/>
        <v/>
      </c>
      <c r="J137" s="446"/>
      <c r="K137" s="173"/>
      <c r="L137" s="173"/>
    </row>
    <row r="138" spans="1:12" s="1" customFormat="1">
      <c r="A138" s="444"/>
      <c r="B138" s="445"/>
      <c r="C138" s="387"/>
      <c r="D138" s="387"/>
      <c r="E138" s="394"/>
      <c r="F138" s="360">
        <f t="shared" si="10"/>
        <v>0</v>
      </c>
      <c r="G138" s="356"/>
      <c r="H138" s="357"/>
      <c r="I138" s="358" t="str">
        <f t="shared" si="11"/>
        <v/>
      </c>
      <c r="J138" s="446"/>
      <c r="K138" s="173"/>
      <c r="L138" s="173"/>
    </row>
    <row r="139" spans="1:12" s="1" customFormat="1">
      <c r="A139" s="444"/>
      <c r="B139" s="445"/>
      <c r="C139" s="387"/>
      <c r="D139" s="387"/>
      <c r="E139" s="394"/>
      <c r="F139" s="360">
        <f t="shared" si="10"/>
        <v>0</v>
      </c>
      <c r="G139" s="356"/>
      <c r="H139" s="357"/>
      <c r="I139" s="358" t="str">
        <f t="shared" si="11"/>
        <v/>
      </c>
      <c r="J139" s="446"/>
      <c r="K139" s="173"/>
      <c r="L139" s="173"/>
    </row>
    <row r="140" spans="1:12" s="1" customFormat="1">
      <c r="A140" s="444"/>
      <c r="B140" s="445"/>
      <c r="C140" s="387"/>
      <c r="D140" s="387"/>
      <c r="E140" s="394"/>
      <c r="F140" s="360">
        <f t="shared" si="10"/>
        <v>0</v>
      </c>
      <c r="G140" s="356"/>
      <c r="H140" s="357"/>
      <c r="I140" s="358" t="str">
        <f t="shared" si="11"/>
        <v/>
      </c>
      <c r="J140" s="446"/>
      <c r="K140" s="173"/>
      <c r="L140" s="173"/>
    </row>
    <row r="141" spans="1:12" s="1" customFormat="1">
      <c r="A141" s="444"/>
      <c r="B141" s="445"/>
      <c r="C141" s="387"/>
      <c r="D141" s="387"/>
      <c r="E141" s="394"/>
      <c r="F141" s="360">
        <f t="shared" si="10"/>
        <v>0</v>
      </c>
      <c r="G141" s="356"/>
      <c r="H141" s="357"/>
      <c r="I141" s="358" t="str">
        <f t="shared" si="11"/>
        <v/>
      </c>
      <c r="J141" s="446"/>
      <c r="K141" s="173"/>
      <c r="L141" s="173"/>
    </row>
    <row r="142" spans="1:12" s="1" customFormat="1">
      <c r="A142" s="444"/>
      <c r="B142" s="445"/>
      <c r="C142" s="387"/>
      <c r="D142" s="387"/>
      <c r="E142" s="394"/>
      <c r="F142" s="360">
        <f t="shared" si="10"/>
        <v>0</v>
      </c>
      <c r="G142" s="356"/>
      <c r="H142" s="357"/>
      <c r="I142" s="358" t="str">
        <f t="shared" si="11"/>
        <v/>
      </c>
      <c r="J142" s="446"/>
      <c r="K142" s="173"/>
      <c r="L142" s="173"/>
    </row>
    <row r="143" spans="1:12" s="1" customFormat="1">
      <c r="A143" s="444"/>
      <c r="B143" s="445"/>
      <c r="C143" s="387"/>
      <c r="D143" s="387"/>
      <c r="E143" s="394"/>
      <c r="F143" s="378">
        <f t="shared" si="10"/>
        <v>0</v>
      </c>
      <c r="G143" s="356"/>
      <c r="H143" s="357"/>
      <c r="I143" s="358" t="str">
        <f t="shared" si="11"/>
        <v/>
      </c>
      <c r="J143" s="446"/>
      <c r="K143" s="173"/>
      <c r="L143" s="173"/>
    </row>
    <row r="144" spans="1:12" ht="14" thickBot="1">
      <c r="A144" s="403"/>
      <c r="B144" s="403"/>
      <c r="C144" s="356"/>
      <c r="D144" s="382"/>
      <c r="E144" s="408" t="s">
        <v>722</v>
      </c>
      <c r="F144" s="449">
        <f>SUM(F124:F143)</f>
        <v>0</v>
      </c>
      <c r="G144" s="356"/>
      <c r="H144" s="380"/>
      <c r="I144" s="449">
        <f>SUM(I124:I143)</f>
        <v>0</v>
      </c>
      <c r="J144" s="356"/>
      <c r="K144" s="173"/>
      <c r="L144" s="173"/>
    </row>
    <row r="145" spans="1:12" ht="14" thickTop="1">
      <c r="A145" s="403"/>
      <c r="B145" s="403"/>
      <c r="C145" s="356"/>
      <c r="D145" s="382"/>
      <c r="E145" s="408"/>
      <c r="F145" s="356"/>
      <c r="G145" s="356"/>
      <c r="H145" s="380"/>
      <c r="I145" s="356"/>
      <c r="J145" s="356"/>
      <c r="K145" s="173"/>
      <c r="L145" s="173"/>
    </row>
    <row r="146" spans="1:12">
      <c r="A146" s="403"/>
      <c r="B146" s="403"/>
      <c r="C146" s="356"/>
      <c r="D146" s="382"/>
      <c r="E146" s="408"/>
      <c r="F146" s="356"/>
      <c r="G146" s="356"/>
      <c r="H146" s="380"/>
      <c r="I146" s="356"/>
      <c r="J146" s="356"/>
      <c r="K146" s="173"/>
      <c r="L146" s="173"/>
    </row>
    <row r="147" spans="1:12" ht="255" customHeight="1">
      <c r="A147" s="173"/>
      <c r="B147" s="173"/>
      <c r="C147" s="173"/>
      <c r="D147" s="173"/>
      <c r="E147" s="173"/>
      <c r="F147" s="173"/>
      <c r="G147" s="173"/>
      <c r="H147" s="173"/>
      <c r="I147" s="173"/>
      <c r="J147" s="173"/>
      <c r="K147" s="173"/>
      <c r="L147" s="173"/>
    </row>
    <row r="148" spans="1:12">
      <c r="A148" s="173"/>
      <c r="B148" s="173"/>
      <c r="C148" s="173"/>
      <c r="D148" s="173"/>
      <c r="E148" s="173"/>
      <c r="F148" s="173"/>
      <c r="G148" s="173"/>
      <c r="H148" s="173"/>
      <c r="I148" s="173"/>
      <c r="J148" s="173"/>
      <c r="K148" s="173"/>
      <c r="L148" s="173"/>
    </row>
  </sheetData>
  <sheetProtection sheet="1" objects="1" scenarios="1"/>
  <phoneticPr fontId="12" type="noConversion"/>
  <conditionalFormatting sqref="H4:H23 H28:H47 H52:H71 H76:H95 H100:H119 H124:H143">
    <cfRule type="expression" dxfId="0" priority="1" stopIfTrue="1">
      <formula>#REF!=mva</formula>
    </cfRule>
  </conditionalFormatting>
  <dataValidations count="2">
    <dataValidation type="custom" errorStyle="information" allowBlank="1" showInputMessage="1" showErrorMessage="1" errorTitle="ADVARSEL" error="Det er allerede krysset av for MVA på denne posten._x000a__x000a_Om du allikevel vil legge inn noe her, velg &quot; OK&quot;" sqref="D4:D23 D28:D47 D52:D71 D76:D95 D100:D119 D124:D143" xr:uid="{00000000-0002-0000-0900-000000000000}">
      <formula1>H4=""</formula1>
    </dataValidation>
    <dataValidation type="custom" allowBlank="1" showInputMessage="1" showErrorMessage="1" error="Du har allerede lagt inn MVA på denne posten!_x000a__x000a_Slette eventuelt mva i X kolonnen." sqref="H124:H143 H28:H47 H52:H71 H76:H95 H100:H119 H4:H23" xr:uid="{00000000-0002-0000-0900-000001000000}">
      <formula1>#REF!&lt;&gt;"=mva"</formula1>
    </dataValidation>
  </dataValidations>
  <pageMargins left="0.59055118110236227" right="0.19685039370078741" top="0.70866141732283472" bottom="0.59055118110236227" header="0.31496062992125984" footer="0.23622047244094491"/>
  <pageSetup paperSize="9" fitToHeight="0" orientation="portrait" blackAndWhite="1"/>
  <headerFooter alignWithMargins="0">
    <oddFooter>&amp;L&amp;"Arial,Normal"&amp;6Norsk filminstitutt filmkalkyle v. 8 av 20.03.13&amp;C&amp;"Arial,Normal"&amp;5Utskrevet &amp;D&amp;T</oddFooter>
  </headerFooter>
  <rowBreaks count="2" manualBreakCount="2">
    <brk id="50" max="8" man="1"/>
    <brk id="98" max="8" man="1"/>
  </rowBreaks>
  <drawing r:id="rId1"/>
  <legacyDrawing r:id="rId2"/>
  <mc:AlternateContent xmlns:mc="http://schemas.openxmlformats.org/markup-compatibility/2006">
    <mc:Choice Requires="x14">
      <controls>
        <mc:AlternateContent xmlns:mc="http://schemas.openxmlformats.org/markup-compatibility/2006">
          <mc:Choice Requires="x14">
            <control shapeId="14337" r:id="rId3" name="Knapp11">
              <controlPr defaultSize="0" print="0" autoFill="0" autoLine="0" autoPict="0" macro="[0]!Gaa_til_Estimat">
                <anchor moveWithCells="1">
                  <from>
                    <xdr:col>4</xdr:col>
                    <xdr:colOff>76200</xdr:colOff>
                    <xdr:row>0</xdr:row>
                    <xdr:rowOff>0</xdr:rowOff>
                  </from>
                  <to>
                    <xdr:col>8</xdr:col>
                    <xdr:colOff>139700</xdr:colOff>
                    <xdr:row>1</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pageSetUpPr autoPageBreaks="0" fitToPage="1"/>
  </sheetPr>
  <dimension ref="A1:AC56"/>
  <sheetViews>
    <sheetView showGridLines="0" showRowColHeaders="0" showZeros="0" showOutlineSymbols="0" zoomScaleNormal="85" workbookViewId="0">
      <selection activeCell="S58" sqref="S58"/>
    </sheetView>
  </sheetViews>
  <sheetFormatPr baseColWidth="10" defaultColWidth="9.1640625" defaultRowHeight="13"/>
  <cols>
    <col min="1" max="1" width="3" style="258" customWidth="1"/>
    <col min="2" max="2" width="3.5" style="259" customWidth="1"/>
    <col min="3" max="3" width="5.83203125" style="66" customWidth="1"/>
    <col min="4" max="4" width="34.33203125" style="66" customWidth="1"/>
    <col min="5" max="5" width="12.6640625" style="66" customWidth="1"/>
    <col min="6" max="6" width="3.5" style="71" customWidth="1"/>
    <col min="7" max="7" width="12.83203125" style="66" customWidth="1"/>
    <col min="8" max="8" width="4.1640625" style="257" customWidth="1"/>
    <col min="9" max="9" width="12.6640625" style="66" customWidth="1"/>
    <col min="10" max="10" width="4.1640625" style="257" customWidth="1"/>
    <col min="11" max="11" width="12.6640625" style="66" customWidth="1"/>
    <col min="12" max="12" width="3.5" style="257" customWidth="1"/>
    <col min="13" max="13" width="11.6640625" style="71" customWidth="1"/>
    <col min="14" max="14" width="4.83203125" style="66" hidden="1" customWidth="1"/>
    <col min="15" max="15" width="11.33203125" style="71" hidden="1" customWidth="1"/>
    <col min="16" max="16" width="3.5" style="71" customWidth="1"/>
    <col min="17" max="17" width="11.6640625" style="66" customWidth="1"/>
    <col min="18" max="21" width="11.5" style="73" customWidth="1"/>
    <col min="22" max="29" width="9.1640625" style="66" customWidth="1"/>
    <col min="30" max="256" width="11.5" style="258" customWidth="1"/>
    <col min="257" max="16384" width="9.1640625" style="258"/>
  </cols>
  <sheetData>
    <row r="1" spans="2:29">
      <c r="S1" s="220"/>
      <c r="T1" s="220"/>
      <c r="U1" s="220"/>
      <c r="V1" s="220"/>
      <c r="W1" s="220"/>
      <c r="X1" s="220"/>
      <c r="Y1" s="220"/>
      <c r="Z1" s="220"/>
      <c r="AA1" s="220"/>
      <c r="AB1" s="220"/>
      <c r="AC1" s="220"/>
    </row>
    <row r="2" spans="2:29" ht="16">
      <c r="B2" s="296" t="s">
        <v>742</v>
      </c>
      <c r="G2" s="71"/>
      <c r="H2" s="219"/>
      <c r="I2" s="71"/>
      <c r="J2" s="219"/>
      <c r="K2" s="71"/>
      <c r="Q2" s="71"/>
      <c r="S2" s="220"/>
      <c r="T2" s="220"/>
      <c r="U2" s="220"/>
      <c r="V2" s="220"/>
      <c r="W2" s="220"/>
      <c r="X2" s="220"/>
      <c r="Y2" s="220"/>
      <c r="Z2" s="220"/>
      <c r="AA2" s="220"/>
      <c r="AB2" s="220"/>
      <c r="AC2" s="220"/>
    </row>
    <row r="3" spans="2:29">
      <c r="B3" s="206"/>
      <c r="G3" s="71"/>
      <c r="H3" s="219"/>
      <c r="I3" s="71"/>
      <c r="J3" s="219"/>
      <c r="K3" s="71"/>
      <c r="Q3" s="71"/>
      <c r="S3" s="220"/>
      <c r="T3" s="220"/>
      <c r="U3" s="220"/>
      <c r="V3" s="220"/>
      <c r="W3" s="220"/>
      <c r="X3" s="220"/>
      <c r="Y3" s="220"/>
      <c r="Z3" s="220"/>
      <c r="AA3" s="220"/>
      <c r="AB3" s="220"/>
      <c r="AC3" s="220"/>
    </row>
    <row r="4" spans="2:29">
      <c r="B4" s="66" t="s">
        <v>43</v>
      </c>
      <c r="D4" s="66">
        <f>ASSUMPTIONS!C4</f>
        <v>0</v>
      </c>
      <c r="G4" s="71"/>
      <c r="H4" s="219"/>
      <c r="I4" s="71"/>
      <c r="J4" s="219"/>
      <c r="K4" s="71"/>
      <c r="Q4" s="71"/>
      <c r="S4" s="220"/>
      <c r="T4" s="220"/>
      <c r="U4" s="220"/>
      <c r="V4" s="220"/>
      <c r="W4" s="220"/>
      <c r="X4" s="220"/>
      <c r="Y4" s="220"/>
      <c r="Z4" s="220"/>
      <c r="AA4" s="220"/>
      <c r="AB4" s="220"/>
      <c r="AC4" s="220"/>
    </row>
    <row r="5" spans="2:29">
      <c r="E5" s="260"/>
      <c r="G5" s="71"/>
      <c r="H5" s="219"/>
      <c r="I5" s="71"/>
      <c r="J5" s="219"/>
      <c r="K5" s="71"/>
      <c r="L5" s="261"/>
      <c r="Q5" s="71"/>
      <c r="S5" s="220"/>
      <c r="T5" s="220"/>
      <c r="U5" s="220"/>
      <c r="V5" s="220"/>
      <c r="W5" s="220"/>
      <c r="X5" s="220"/>
      <c r="Y5" s="220"/>
      <c r="Z5" s="220"/>
      <c r="AA5" s="220"/>
      <c r="AB5" s="220"/>
      <c r="AC5" s="220"/>
    </row>
    <row r="6" spans="2:29" ht="12" customHeight="1">
      <c r="B6" s="66" t="s">
        <v>44</v>
      </c>
      <c r="D6" s="221">
        <f>'REC. COSTS'!C5</f>
        <v>40544</v>
      </c>
      <c r="E6" s="298"/>
      <c r="F6" s="299"/>
      <c r="G6" s="175" t="s">
        <v>745</v>
      </c>
      <c r="H6" s="175"/>
      <c r="I6" s="175" t="s">
        <v>747</v>
      </c>
      <c r="J6" s="175"/>
      <c r="K6" s="175" t="s">
        <v>749</v>
      </c>
      <c r="L6" s="300"/>
      <c r="M6" s="175" t="s">
        <v>752</v>
      </c>
      <c r="N6" s="298"/>
      <c r="O6" s="299"/>
      <c r="P6" s="299"/>
      <c r="Q6" s="175" t="s">
        <v>754</v>
      </c>
      <c r="S6" s="220"/>
      <c r="T6" s="220"/>
      <c r="U6" s="220"/>
      <c r="V6" s="220"/>
      <c r="W6" s="220"/>
      <c r="X6" s="220"/>
      <c r="Y6" s="220"/>
      <c r="Z6" s="220"/>
      <c r="AA6" s="220"/>
      <c r="AB6" s="220"/>
      <c r="AC6" s="220"/>
    </row>
    <row r="7" spans="2:29" ht="12" customHeight="1" thickBot="1">
      <c r="E7" s="300" t="s">
        <v>744</v>
      </c>
      <c r="F7" s="299"/>
      <c r="G7" s="297">
        <f>'REC. COSTS'!C5</f>
        <v>40544</v>
      </c>
      <c r="H7" s="301"/>
      <c r="I7" s="301" t="s">
        <v>748</v>
      </c>
      <c r="J7" s="301"/>
      <c r="K7" s="301" t="s">
        <v>750</v>
      </c>
      <c r="L7" s="300"/>
      <c r="M7" s="175" t="s">
        <v>753</v>
      </c>
      <c r="N7" s="298"/>
      <c r="O7" s="175" t="s">
        <v>763</v>
      </c>
      <c r="P7" s="299"/>
      <c r="Q7" s="301" t="s">
        <v>755</v>
      </c>
      <c r="S7" s="220"/>
      <c r="T7" s="220"/>
      <c r="U7" s="220"/>
      <c r="V7" s="220"/>
      <c r="W7" s="220"/>
      <c r="X7" s="220"/>
      <c r="Y7" s="220"/>
      <c r="Z7" s="220"/>
      <c r="AA7" s="220"/>
      <c r="AB7" s="220"/>
      <c r="AC7" s="220"/>
    </row>
    <row r="8" spans="2:29" ht="16.5" customHeight="1">
      <c r="B8" s="262" t="s">
        <v>93</v>
      </c>
      <c r="C8" s="66" t="s">
        <v>117</v>
      </c>
      <c r="E8" s="263">
        <f>ROUND(Sum_10,0)</f>
        <v>0</v>
      </c>
      <c r="G8" s="168">
        <f>Bokf10</f>
        <v>0</v>
      </c>
      <c r="H8" s="264" t="s">
        <v>746</v>
      </c>
      <c r="I8" s="265"/>
      <c r="J8" s="264" t="s">
        <v>746</v>
      </c>
      <c r="K8" s="168">
        <f>M8-G8-I8</f>
        <v>0</v>
      </c>
      <c r="L8" s="266" t="s">
        <v>751</v>
      </c>
      <c r="M8" s="263">
        <f>ROUND(SumSK10,0)</f>
        <v>0</v>
      </c>
      <c r="O8" s="168">
        <f>Mva_10</f>
        <v>0</v>
      </c>
      <c r="Q8" s="267">
        <f t="shared" ref="Q8:Q35" si="0">M8-E8</f>
        <v>0</v>
      </c>
      <c r="S8" s="220"/>
      <c r="T8" s="220"/>
      <c r="U8" s="220"/>
      <c r="V8" s="220"/>
      <c r="W8" s="220"/>
      <c r="X8" s="220"/>
      <c r="Y8" s="220"/>
      <c r="Z8" s="220"/>
      <c r="AA8" s="220"/>
      <c r="AB8" s="220"/>
      <c r="AC8" s="220"/>
    </row>
    <row r="9" spans="2:29" ht="14" thickBot="1">
      <c r="B9" s="262" t="s">
        <v>94</v>
      </c>
      <c r="C9" s="66" t="s">
        <v>118</v>
      </c>
      <c r="E9" s="268">
        <f>ROUND(Sum_11,0)</f>
        <v>0</v>
      </c>
      <c r="G9" s="269">
        <f>Bokf11</f>
        <v>0</v>
      </c>
      <c r="H9" s="264" t="s">
        <v>746</v>
      </c>
      <c r="I9" s="270"/>
      <c r="J9" s="264" t="s">
        <v>746</v>
      </c>
      <c r="K9" s="168">
        <f>M9-G9-I9</f>
        <v>0</v>
      </c>
      <c r="L9" s="266" t="s">
        <v>751</v>
      </c>
      <c r="M9" s="271">
        <f>ROUND(SumSK11,0)</f>
        <v>0</v>
      </c>
      <c r="O9" s="168">
        <f>Mva_11</f>
        <v>0</v>
      </c>
      <c r="Q9" s="272">
        <f t="shared" si="0"/>
        <v>0</v>
      </c>
      <c r="S9" s="220"/>
      <c r="T9" s="220"/>
      <c r="U9" s="220"/>
      <c r="V9" s="220"/>
      <c r="W9" s="220"/>
      <c r="X9" s="220"/>
      <c r="Y9" s="220"/>
      <c r="Z9" s="220"/>
      <c r="AA9" s="220"/>
      <c r="AB9" s="220"/>
      <c r="AC9" s="220"/>
    </row>
    <row r="10" spans="2:29">
      <c r="B10" s="262"/>
      <c r="C10" s="206" t="s">
        <v>119</v>
      </c>
      <c r="D10" s="206"/>
      <c r="E10" s="273">
        <f>SUM(E8:E9)</f>
        <v>0</v>
      </c>
      <c r="F10" s="169"/>
      <c r="G10" s="274">
        <f>SUM(G8:G9)</f>
        <v>0</v>
      </c>
      <c r="H10" s="264" t="s">
        <v>746</v>
      </c>
      <c r="I10" s="274">
        <f>SUM(I8:I9)</f>
        <v>0</v>
      </c>
      <c r="J10" s="264" t="s">
        <v>746</v>
      </c>
      <c r="K10" s="275">
        <f>SUM(K8:K9)</f>
        <v>0</v>
      </c>
      <c r="L10" s="266" t="s">
        <v>751</v>
      </c>
      <c r="M10" s="275">
        <f>SUM(M8:M9)</f>
        <v>0</v>
      </c>
      <c r="O10" s="169"/>
      <c r="P10" s="169"/>
      <c r="Q10" s="276">
        <f t="shared" si="0"/>
        <v>0</v>
      </c>
      <c r="S10" s="220"/>
      <c r="T10" s="220"/>
      <c r="U10" s="220"/>
      <c r="V10" s="220"/>
      <c r="W10" s="220"/>
      <c r="X10" s="220"/>
      <c r="Y10" s="220"/>
      <c r="Z10" s="220"/>
      <c r="AA10" s="220"/>
      <c r="AB10" s="220"/>
      <c r="AC10" s="220"/>
    </row>
    <row r="11" spans="2:29">
      <c r="B11" s="262" t="s">
        <v>95</v>
      </c>
      <c r="C11" s="66" t="s">
        <v>120</v>
      </c>
      <c r="E11" s="277">
        <f>ROUND(Sum_21,0)</f>
        <v>0</v>
      </c>
      <c r="G11" s="278">
        <f>Bokf21</f>
        <v>0</v>
      </c>
      <c r="H11" s="264" t="s">
        <v>746</v>
      </c>
      <c r="I11" s="279"/>
      <c r="J11" s="264" t="s">
        <v>746</v>
      </c>
      <c r="K11" s="168">
        <f t="shared" ref="K11:K24" si="1">M11-G11-I11</f>
        <v>0</v>
      </c>
      <c r="L11" s="266" t="s">
        <v>751</v>
      </c>
      <c r="M11" s="277">
        <f>ROUND(SumSK21,0)</f>
        <v>0</v>
      </c>
      <c r="O11" s="168">
        <f>Mva_21</f>
        <v>0</v>
      </c>
      <c r="Q11" s="280">
        <f t="shared" si="0"/>
        <v>0</v>
      </c>
      <c r="S11" s="220"/>
      <c r="T11" s="220"/>
      <c r="U11" s="220"/>
      <c r="V11" s="220"/>
      <c r="W11" s="220"/>
      <c r="X11" s="220"/>
      <c r="Y11" s="220"/>
      <c r="Z11" s="220"/>
      <c r="AA11" s="220"/>
      <c r="AB11" s="220"/>
      <c r="AC11" s="220"/>
    </row>
    <row r="12" spans="2:29">
      <c r="B12" s="262" t="s">
        <v>96</v>
      </c>
      <c r="C12" s="66" t="s">
        <v>121</v>
      </c>
      <c r="E12" s="281">
        <f>ROUND(Sum_31,0)</f>
        <v>0</v>
      </c>
      <c r="G12" s="168">
        <f>Bokf31</f>
        <v>0</v>
      </c>
      <c r="H12" s="264" t="s">
        <v>746</v>
      </c>
      <c r="I12" s="265"/>
      <c r="J12" s="264" t="s">
        <v>746</v>
      </c>
      <c r="K12" s="168">
        <f t="shared" si="1"/>
        <v>0</v>
      </c>
      <c r="L12" s="266" t="s">
        <v>751</v>
      </c>
      <c r="M12" s="281">
        <f>ROUND(SumSK31,0)</f>
        <v>0</v>
      </c>
      <c r="O12" s="168">
        <f>Mva_31</f>
        <v>0</v>
      </c>
      <c r="Q12" s="267">
        <f t="shared" si="0"/>
        <v>0</v>
      </c>
      <c r="S12" s="220"/>
      <c r="T12" s="220"/>
      <c r="U12" s="220"/>
      <c r="V12" s="220"/>
      <c r="W12" s="220"/>
      <c r="X12" s="220"/>
      <c r="Y12" s="220"/>
      <c r="Z12" s="220"/>
      <c r="AA12" s="220"/>
      <c r="AB12" s="220"/>
      <c r="AC12" s="220"/>
    </row>
    <row r="13" spans="2:29">
      <c r="B13" s="262" t="s">
        <v>97</v>
      </c>
      <c r="C13" s="66" t="s">
        <v>122</v>
      </c>
      <c r="E13" s="281">
        <f>ROUND(Sum_32,0)</f>
        <v>0</v>
      </c>
      <c r="G13" s="168">
        <f>Bokf32</f>
        <v>0</v>
      </c>
      <c r="H13" s="264" t="s">
        <v>746</v>
      </c>
      <c r="I13" s="265"/>
      <c r="J13" s="264" t="s">
        <v>746</v>
      </c>
      <c r="K13" s="168">
        <f t="shared" si="1"/>
        <v>0</v>
      </c>
      <c r="L13" s="266" t="s">
        <v>751</v>
      </c>
      <c r="M13" s="281">
        <f>ROUND(SumSK32,0)</f>
        <v>0</v>
      </c>
      <c r="O13" s="168">
        <f>Mva_32</f>
        <v>0</v>
      </c>
      <c r="Q13" s="267">
        <f t="shared" si="0"/>
        <v>0</v>
      </c>
      <c r="S13" s="220"/>
      <c r="T13" s="220"/>
      <c r="U13" s="220"/>
      <c r="V13" s="220"/>
      <c r="W13" s="220"/>
      <c r="X13" s="220"/>
      <c r="Y13" s="220"/>
      <c r="Z13" s="220"/>
      <c r="AA13" s="220"/>
      <c r="AB13" s="220"/>
      <c r="AC13" s="220"/>
    </row>
    <row r="14" spans="2:29">
      <c r="B14" s="262" t="s">
        <v>98</v>
      </c>
      <c r="C14" s="66" t="s">
        <v>123</v>
      </c>
      <c r="E14" s="281">
        <f>ROUND(Sum_33,0)</f>
        <v>0</v>
      </c>
      <c r="G14" s="168">
        <f>Bokf33</f>
        <v>0</v>
      </c>
      <c r="H14" s="264" t="s">
        <v>746</v>
      </c>
      <c r="I14" s="265"/>
      <c r="J14" s="264" t="s">
        <v>746</v>
      </c>
      <c r="K14" s="168">
        <f t="shared" si="1"/>
        <v>0</v>
      </c>
      <c r="L14" s="266" t="s">
        <v>751</v>
      </c>
      <c r="M14" s="281">
        <f>ROUND(SumSK33,0)</f>
        <v>0</v>
      </c>
      <c r="O14" s="168">
        <f>Mva_33</f>
        <v>0</v>
      </c>
      <c r="Q14" s="267">
        <f t="shared" si="0"/>
        <v>0</v>
      </c>
      <c r="S14" s="220"/>
      <c r="T14" s="220"/>
      <c r="U14" s="220"/>
      <c r="V14" s="220"/>
      <c r="W14" s="220"/>
      <c r="X14" s="220"/>
      <c r="Y14" s="220"/>
      <c r="Z14" s="220"/>
      <c r="AA14" s="220"/>
      <c r="AB14" s="220"/>
      <c r="AC14" s="220"/>
    </row>
    <row r="15" spans="2:29">
      <c r="B15" s="262" t="s">
        <v>99</v>
      </c>
      <c r="C15" s="66" t="s">
        <v>124</v>
      </c>
      <c r="E15" s="281">
        <f>ROUND(Sum_34,0)</f>
        <v>0</v>
      </c>
      <c r="G15" s="168">
        <f>Bokf34</f>
        <v>0</v>
      </c>
      <c r="H15" s="264" t="s">
        <v>746</v>
      </c>
      <c r="I15" s="265"/>
      <c r="J15" s="264" t="s">
        <v>746</v>
      </c>
      <c r="K15" s="168">
        <f t="shared" si="1"/>
        <v>0</v>
      </c>
      <c r="L15" s="266" t="s">
        <v>751</v>
      </c>
      <c r="M15" s="281">
        <f>ROUND(SumSK34,0)</f>
        <v>0</v>
      </c>
      <c r="O15" s="168">
        <f>Mva_34</f>
        <v>0</v>
      </c>
      <c r="Q15" s="267">
        <f t="shared" si="0"/>
        <v>0</v>
      </c>
      <c r="S15" s="220"/>
      <c r="T15" s="220"/>
      <c r="U15" s="220"/>
      <c r="V15" s="220"/>
      <c r="W15" s="220"/>
      <c r="X15" s="220"/>
      <c r="Y15" s="220"/>
      <c r="Z15" s="220"/>
      <c r="AA15" s="220"/>
      <c r="AB15" s="220"/>
      <c r="AC15" s="220"/>
    </row>
    <row r="16" spans="2:29">
      <c r="B16" s="262" t="s">
        <v>100</v>
      </c>
      <c r="C16" s="66" t="s">
        <v>125</v>
      </c>
      <c r="E16" s="281">
        <f>ROUND(Sum_35,0)</f>
        <v>0</v>
      </c>
      <c r="G16" s="168">
        <f>Bokf35</f>
        <v>0</v>
      </c>
      <c r="H16" s="264" t="s">
        <v>746</v>
      </c>
      <c r="I16" s="265"/>
      <c r="J16" s="264" t="s">
        <v>746</v>
      </c>
      <c r="K16" s="168">
        <f t="shared" si="1"/>
        <v>0</v>
      </c>
      <c r="L16" s="266" t="s">
        <v>751</v>
      </c>
      <c r="M16" s="281">
        <f>ROUND(SumSK35,0)</f>
        <v>0</v>
      </c>
      <c r="O16" s="168">
        <f>Mva_35</f>
        <v>0</v>
      </c>
      <c r="Q16" s="267">
        <f t="shared" si="0"/>
        <v>0</v>
      </c>
      <c r="S16" s="220"/>
      <c r="T16" s="220"/>
      <c r="U16" s="220"/>
      <c r="V16" s="220"/>
      <c r="W16" s="220"/>
      <c r="X16" s="220"/>
      <c r="Y16" s="220"/>
      <c r="Z16" s="220"/>
      <c r="AA16" s="220"/>
      <c r="AB16" s="220"/>
      <c r="AC16" s="220"/>
    </row>
    <row r="17" spans="2:29">
      <c r="B17" s="262" t="s">
        <v>101</v>
      </c>
      <c r="C17" s="66" t="s">
        <v>126</v>
      </c>
      <c r="E17" s="281">
        <f>ROUND(Sum_36,0)</f>
        <v>0</v>
      </c>
      <c r="G17" s="168">
        <f>Bokf36</f>
        <v>0</v>
      </c>
      <c r="H17" s="264" t="s">
        <v>746</v>
      </c>
      <c r="I17" s="265"/>
      <c r="J17" s="264" t="s">
        <v>746</v>
      </c>
      <c r="K17" s="168">
        <f t="shared" si="1"/>
        <v>0</v>
      </c>
      <c r="L17" s="266" t="s">
        <v>751</v>
      </c>
      <c r="M17" s="281">
        <f>ROUND(SumSK36,0)</f>
        <v>0</v>
      </c>
      <c r="O17" s="168">
        <f>Mva_36</f>
        <v>0</v>
      </c>
      <c r="Q17" s="267">
        <f t="shared" si="0"/>
        <v>0</v>
      </c>
      <c r="S17" s="220"/>
      <c r="T17" s="220"/>
      <c r="U17" s="220"/>
      <c r="V17" s="220"/>
      <c r="W17" s="220"/>
      <c r="X17" s="220"/>
      <c r="Y17" s="220"/>
      <c r="Z17" s="220"/>
      <c r="AA17" s="220"/>
      <c r="AB17" s="220"/>
      <c r="AC17" s="220"/>
    </row>
    <row r="18" spans="2:29">
      <c r="B18" s="262" t="s">
        <v>102</v>
      </c>
      <c r="C18" s="66" t="s">
        <v>127</v>
      </c>
      <c r="E18" s="281">
        <f>ROUND(Sum_37,0)</f>
        <v>0</v>
      </c>
      <c r="G18" s="168">
        <f>Bokf37</f>
        <v>0</v>
      </c>
      <c r="H18" s="264" t="s">
        <v>746</v>
      </c>
      <c r="I18" s="265"/>
      <c r="J18" s="264" t="s">
        <v>746</v>
      </c>
      <c r="K18" s="168">
        <f t="shared" si="1"/>
        <v>0</v>
      </c>
      <c r="L18" s="266" t="s">
        <v>751</v>
      </c>
      <c r="M18" s="281">
        <f>ROUND(SumSK37,0)</f>
        <v>0</v>
      </c>
      <c r="O18" s="168">
        <f>Mva_37</f>
        <v>0</v>
      </c>
      <c r="Q18" s="267">
        <f t="shared" si="0"/>
        <v>0</v>
      </c>
      <c r="S18" s="220"/>
      <c r="T18" s="220"/>
      <c r="U18" s="220"/>
      <c r="V18" s="220"/>
      <c r="W18" s="220"/>
      <c r="X18" s="220"/>
      <c r="Y18" s="220"/>
      <c r="Z18" s="220"/>
      <c r="AA18" s="220"/>
      <c r="AB18" s="220"/>
      <c r="AC18" s="220"/>
    </row>
    <row r="19" spans="2:29">
      <c r="B19" s="262" t="s">
        <v>103</v>
      </c>
      <c r="C19" s="66" t="s">
        <v>128</v>
      </c>
      <c r="E19" s="281">
        <f>ROUND(Sum_38,0)</f>
        <v>0</v>
      </c>
      <c r="G19" s="168">
        <f>Bokf38</f>
        <v>0</v>
      </c>
      <c r="H19" s="264" t="s">
        <v>746</v>
      </c>
      <c r="I19" s="265"/>
      <c r="J19" s="264" t="s">
        <v>746</v>
      </c>
      <c r="K19" s="168">
        <f t="shared" si="1"/>
        <v>0</v>
      </c>
      <c r="L19" s="266" t="s">
        <v>751</v>
      </c>
      <c r="M19" s="281">
        <f>ROUND(SumSK38,0)</f>
        <v>0</v>
      </c>
      <c r="O19" s="168">
        <f>Mva_38</f>
        <v>0</v>
      </c>
      <c r="Q19" s="267">
        <f t="shared" si="0"/>
        <v>0</v>
      </c>
      <c r="S19" s="220"/>
      <c r="T19" s="220"/>
      <c r="U19" s="220"/>
      <c r="V19" s="220"/>
      <c r="W19" s="220"/>
      <c r="X19" s="220"/>
      <c r="Y19" s="220"/>
      <c r="Z19" s="220"/>
      <c r="AA19" s="220"/>
      <c r="AB19" s="220"/>
      <c r="AC19" s="220"/>
    </row>
    <row r="20" spans="2:29">
      <c r="B20" s="262" t="s">
        <v>104</v>
      </c>
      <c r="C20" s="66" t="s">
        <v>129</v>
      </c>
      <c r="E20" s="281">
        <f>ROUND(Sum_39,0)</f>
        <v>0</v>
      </c>
      <c r="G20" s="168">
        <f>Bokf39</f>
        <v>0</v>
      </c>
      <c r="H20" s="264" t="s">
        <v>746</v>
      </c>
      <c r="I20" s="265"/>
      <c r="J20" s="264" t="s">
        <v>746</v>
      </c>
      <c r="K20" s="168">
        <f t="shared" si="1"/>
        <v>0</v>
      </c>
      <c r="L20" s="266" t="s">
        <v>751</v>
      </c>
      <c r="M20" s="281">
        <f>ROUND(SumSK39,0)</f>
        <v>0</v>
      </c>
      <c r="O20" s="168">
        <f>Mva_39</f>
        <v>0</v>
      </c>
      <c r="Q20" s="267">
        <f t="shared" si="0"/>
        <v>0</v>
      </c>
      <c r="S20" s="220"/>
      <c r="T20" s="220"/>
      <c r="U20" s="220"/>
      <c r="V20" s="220"/>
      <c r="W20" s="220"/>
      <c r="X20" s="220"/>
      <c r="Y20" s="220"/>
      <c r="Z20" s="220"/>
      <c r="AA20" s="220"/>
      <c r="AB20" s="220"/>
      <c r="AC20" s="220"/>
    </row>
    <row r="21" spans="2:29">
      <c r="B21" s="262" t="s">
        <v>105</v>
      </c>
      <c r="C21" s="66" t="s">
        <v>130</v>
      </c>
      <c r="E21" s="281">
        <f>ROUND(Sum_40,0)</f>
        <v>0</v>
      </c>
      <c r="G21" s="168">
        <f>Bokf40</f>
        <v>0</v>
      </c>
      <c r="H21" s="264" t="s">
        <v>746</v>
      </c>
      <c r="I21" s="265"/>
      <c r="J21" s="264" t="s">
        <v>746</v>
      </c>
      <c r="K21" s="168">
        <f t="shared" si="1"/>
        <v>0</v>
      </c>
      <c r="L21" s="266" t="s">
        <v>751</v>
      </c>
      <c r="M21" s="281">
        <f>ROUND(SumSK40,0)</f>
        <v>0</v>
      </c>
      <c r="O21" s="168">
        <f>Mva_40</f>
        <v>0</v>
      </c>
      <c r="Q21" s="267">
        <f t="shared" si="0"/>
        <v>0</v>
      </c>
      <c r="S21" s="220"/>
      <c r="T21" s="220"/>
      <c r="U21" s="220"/>
      <c r="V21" s="220"/>
      <c r="W21" s="220"/>
      <c r="X21" s="220"/>
      <c r="Y21" s="220"/>
      <c r="Z21" s="220"/>
      <c r="AA21" s="220"/>
      <c r="AB21" s="220"/>
      <c r="AC21" s="220"/>
    </row>
    <row r="22" spans="2:29">
      <c r="B22" s="262" t="s">
        <v>106</v>
      </c>
      <c r="C22" s="66" t="s">
        <v>131</v>
      </c>
      <c r="E22" s="281">
        <f>ROUND(Sum_41,0)</f>
        <v>0</v>
      </c>
      <c r="G22" s="168">
        <f>Bokf41</f>
        <v>0</v>
      </c>
      <c r="H22" s="264" t="s">
        <v>746</v>
      </c>
      <c r="I22" s="265"/>
      <c r="J22" s="264" t="s">
        <v>746</v>
      </c>
      <c r="K22" s="168">
        <f t="shared" si="1"/>
        <v>0</v>
      </c>
      <c r="L22" s="266" t="s">
        <v>751</v>
      </c>
      <c r="M22" s="281">
        <f>ROUND(SumSK41,0)</f>
        <v>0</v>
      </c>
      <c r="O22" s="168">
        <f>Mva_41</f>
        <v>0</v>
      </c>
      <c r="Q22" s="267">
        <f t="shared" si="0"/>
        <v>0</v>
      </c>
      <c r="S22" s="220"/>
      <c r="T22" s="220"/>
      <c r="U22" s="220"/>
      <c r="V22" s="220"/>
      <c r="W22" s="220"/>
      <c r="X22" s="220"/>
      <c r="Y22" s="220"/>
      <c r="Z22" s="220"/>
      <c r="AA22" s="220"/>
      <c r="AB22" s="220"/>
      <c r="AC22" s="220"/>
    </row>
    <row r="23" spans="2:29">
      <c r="B23" s="262" t="s">
        <v>107</v>
      </c>
      <c r="C23" s="66" t="s">
        <v>132</v>
      </c>
      <c r="E23" s="281">
        <f>ROUND(Sum_42,0)</f>
        <v>0</v>
      </c>
      <c r="G23" s="168">
        <f>Bokf42</f>
        <v>0</v>
      </c>
      <c r="H23" s="264" t="s">
        <v>746</v>
      </c>
      <c r="I23" s="265"/>
      <c r="J23" s="264" t="s">
        <v>746</v>
      </c>
      <c r="K23" s="168">
        <f t="shared" si="1"/>
        <v>0</v>
      </c>
      <c r="L23" s="266" t="s">
        <v>751</v>
      </c>
      <c r="M23" s="281">
        <f>ROUND(SumSK42,0)</f>
        <v>0</v>
      </c>
      <c r="O23" s="168">
        <f>Mva_42</f>
        <v>0</v>
      </c>
      <c r="Q23" s="267">
        <f t="shared" si="0"/>
        <v>0</v>
      </c>
      <c r="S23" s="220"/>
      <c r="T23" s="220"/>
      <c r="U23" s="220"/>
      <c r="V23" s="220"/>
      <c r="W23" s="220"/>
      <c r="X23" s="220"/>
      <c r="Y23" s="220"/>
      <c r="Z23" s="220"/>
      <c r="AA23" s="220"/>
      <c r="AB23" s="220"/>
      <c r="AC23" s="220"/>
    </row>
    <row r="24" spans="2:29">
      <c r="B24" s="262" t="s">
        <v>108</v>
      </c>
      <c r="C24" s="66" t="s">
        <v>133</v>
      </c>
      <c r="E24" s="271">
        <f>ROUND(Sum_44,0)</f>
        <v>0</v>
      </c>
      <c r="G24" s="269">
        <f>Bokf44</f>
        <v>0</v>
      </c>
      <c r="H24" s="264" t="s">
        <v>746</v>
      </c>
      <c r="I24" s="270"/>
      <c r="J24" s="264" t="s">
        <v>746</v>
      </c>
      <c r="K24" s="168">
        <f t="shared" si="1"/>
        <v>0</v>
      </c>
      <c r="L24" s="266" t="s">
        <v>751</v>
      </c>
      <c r="M24" s="271">
        <f>ROUND(SumSK44,0)</f>
        <v>0</v>
      </c>
      <c r="O24" s="168" t="e">
        <f>_Mva43</f>
        <v>#NAME?</v>
      </c>
      <c r="Q24" s="272">
        <f t="shared" si="0"/>
        <v>0</v>
      </c>
      <c r="S24" s="220"/>
      <c r="T24" s="220"/>
      <c r="U24" s="220"/>
      <c r="V24" s="220"/>
      <c r="W24" s="220"/>
      <c r="X24" s="220"/>
      <c r="Y24" s="220"/>
      <c r="Z24" s="220"/>
      <c r="AA24" s="220"/>
      <c r="AB24" s="220"/>
      <c r="AC24" s="220"/>
    </row>
    <row r="25" spans="2:29">
      <c r="B25" s="262"/>
      <c r="C25" s="206" t="s">
        <v>134</v>
      </c>
      <c r="D25" s="206"/>
      <c r="E25" s="275">
        <f>SUM(E11:E24)</f>
        <v>0</v>
      </c>
      <c r="F25" s="169"/>
      <c r="G25" s="274">
        <f>SUM(G11:G24)</f>
        <v>0</v>
      </c>
      <c r="H25" s="264" t="s">
        <v>746</v>
      </c>
      <c r="I25" s="274">
        <f>SUM(I11:I24)</f>
        <v>0</v>
      </c>
      <c r="J25" s="264" t="s">
        <v>746</v>
      </c>
      <c r="K25" s="275">
        <f>SUM(K11:K24)</f>
        <v>0</v>
      </c>
      <c r="L25" s="266" t="s">
        <v>751</v>
      </c>
      <c r="M25" s="275">
        <f>SUM(M11:M24)</f>
        <v>0</v>
      </c>
      <c r="O25" s="169"/>
      <c r="P25" s="169"/>
      <c r="Q25" s="276">
        <f t="shared" si="0"/>
        <v>0</v>
      </c>
      <c r="S25" s="220"/>
      <c r="T25" s="220"/>
      <c r="U25" s="220"/>
      <c r="V25" s="220"/>
      <c r="W25" s="220"/>
      <c r="X25" s="220"/>
      <c r="Y25" s="220"/>
      <c r="Z25" s="220"/>
      <c r="AA25" s="220"/>
      <c r="AB25" s="220"/>
      <c r="AC25" s="220"/>
    </row>
    <row r="26" spans="2:29">
      <c r="B26" s="262" t="s">
        <v>109</v>
      </c>
      <c r="C26" s="66" t="s">
        <v>135</v>
      </c>
      <c r="E26" s="277">
        <f>ROUND(Sum_51,0)</f>
        <v>0</v>
      </c>
      <c r="G26" s="278">
        <f>Bokf51</f>
        <v>0</v>
      </c>
      <c r="H26" s="264" t="s">
        <v>746</v>
      </c>
      <c r="I26" s="279"/>
      <c r="J26" s="264" t="s">
        <v>746</v>
      </c>
      <c r="K26" s="168">
        <f t="shared" ref="K26:K31" si="2">M26-G26-I26</f>
        <v>0</v>
      </c>
      <c r="L26" s="266" t="s">
        <v>751</v>
      </c>
      <c r="M26" s="277">
        <f>ROUND(SumSK51,0)</f>
        <v>0</v>
      </c>
      <c r="O26" s="168">
        <f>Mva_51</f>
        <v>0</v>
      </c>
      <c r="Q26" s="280">
        <f t="shared" si="0"/>
        <v>0</v>
      </c>
      <c r="S26" s="220"/>
      <c r="T26" s="220"/>
      <c r="U26" s="220"/>
      <c r="V26" s="220"/>
      <c r="W26" s="220"/>
      <c r="X26" s="220"/>
      <c r="Y26" s="220"/>
      <c r="Z26" s="220"/>
      <c r="AA26" s="220"/>
      <c r="AB26" s="220"/>
      <c r="AC26" s="220"/>
    </row>
    <row r="27" spans="2:29">
      <c r="B27" s="262" t="s">
        <v>110</v>
      </c>
      <c r="C27" s="66" t="s">
        <v>136</v>
      </c>
      <c r="E27" s="281">
        <f>ROUND(Sum_52,0)</f>
        <v>0</v>
      </c>
      <c r="G27" s="168">
        <f>Bokf52</f>
        <v>0</v>
      </c>
      <c r="H27" s="264" t="s">
        <v>746</v>
      </c>
      <c r="I27" s="265"/>
      <c r="J27" s="264" t="s">
        <v>746</v>
      </c>
      <c r="K27" s="168">
        <f t="shared" si="2"/>
        <v>0</v>
      </c>
      <c r="L27" s="266" t="s">
        <v>751</v>
      </c>
      <c r="M27" s="281">
        <f>ROUND(SumSK52,0)</f>
        <v>0</v>
      </c>
      <c r="O27" s="168">
        <f>Mva_52</f>
        <v>0</v>
      </c>
      <c r="Q27" s="267">
        <f t="shared" si="0"/>
        <v>0</v>
      </c>
      <c r="S27" s="220"/>
      <c r="T27" s="220"/>
      <c r="U27" s="220"/>
      <c r="V27" s="220"/>
      <c r="W27" s="220"/>
      <c r="X27" s="220"/>
      <c r="Y27" s="220"/>
      <c r="Z27" s="220"/>
      <c r="AA27" s="220"/>
      <c r="AB27" s="220"/>
      <c r="AC27" s="220"/>
    </row>
    <row r="28" spans="2:29">
      <c r="B28" s="262" t="s">
        <v>111</v>
      </c>
      <c r="C28" s="66" t="s">
        <v>62</v>
      </c>
      <c r="E28" s="281">
        <f>ROUND(Sum_53,0)</f>
        <v>0</v>
      </c>
      <c r="G28" s="168">
        <f>Bokf53</f>
        <v>0</v>
      </c>
      <c r="H28" s="264" t="s">
        <v>746</v>
      </c>
      <c r="I28" s="265"/>
      <c r="J28" s="264" t="s">
        <v>746</v>
      </c>
      <c r="K28" s="168">
        <f t="shared" si="2"/>
        <v>0</v>
      </c>
      <c r="L28" s="266" t="s">
        <v>751</v>
      </c>
      <c r="M28" s="281">
        <f>ROUND(SumSK53,0)</f>
        <v>0</v>
      </c>
      <c r="O28" s="168">
        <f>Mva_53</f>
        <v>0</v>
      </c>
      <c r="Q28" s="267">
        <f t="shared" si="0"/>
        <v>0</v>
      </c>
      <c r="S28" s="220"/>
      <c r="T28" s="220"/>
      <c r="U28" s="220"/>
      <c r="V28" s="220"/>
      <c r="W28" s="220"/>
      <c r="X28" s="220"/>
      <c r="Y28" s="220"/>
      <c r="Z28" s="220"/>
      <c r="AA28" s="220"/>
      <c r="AB28" s="220"/>
      <c r="AC28" s="220"/>
    </row>
    <row r="29" spans="2:29">
      <c r="B29" s="262" t="s">
        <v>112</v>
      </c>
      <c r="C29" s="66" t="s">
        <v>137</v>
      </c>
      <c r="E29" s="281">
        <f>ROUND(Sum_54,0)</f>
        <v>0</v>
      </c>
      <c r="G29" s="168">
        <f>Bokf54</f>
        <v>0</v>
      </c>
      <c r="H29" s="264" t="s">
        <v>746</v>
      </c>
      <c r="I29" s="265"/>
      <c r="J29" s="264" t="s">
        <v>746</v>
      </c>
      <c r="K29" s="168">
        <f t="shared" si="2"/>
        <v>0</v>
      </c>
      <c r="L29" s="266" t="s">
        <v>751</v>
      </c>
      <c r="M29" s="281">
        <f>ROUND(SumSK54,0)</f>
        <v>0</v>
      </c>
      <c r="O29" s="168">
        <f>Mva_54</f>
        <v>0</v>
      </c>
      <c r="Q29" s="267">
        <f t="shared" si="0"/>
        <v>0</v>
      </c>
      <c r="S29" s="220"/>
      <c r="T29" s="220"/>
      <c r="U29" s="220"/>
      <c r="V29" s="220"/>
      <c r="W29" s="220"/>
      <c r="X29" s="220"/>
      <c r="Y29" s="220"/>
      <c r="Z29" s="220"/>
      <c r="AA29" s="220"/>
      <c r="AB29" s="220"/>
      <c r="AC29" s="220"/>
    </row>
    <row r="30" spans="2:29">
      <c r="B30" s="262" t="s">
        <v>113</v>
      </c>
      <c r="C30" s="66" t="s">
        <v>138</v>
      </c>
      <c r="E30" s="281">
        <f>ROUND(Sum_55,0)</f>
        <v>0</v>
      </c>
      <c r="G30" s="168">
        <f>Bokf55</f>
        <v>0</v>
      </c>
      <c r="H30" s="264" t="s">
        <v>746</v>
      </c>
      <c r="I30" s="265"/>
      <c r="J30" s="264" t="s">
        <v>746</v>
      </c>
      <c r="K30" s="168">
        <f t="shared" si="2"/>
        <v>0</v>
      </c>
      <c r="L30" s="266" t="s">
        <v>751</v>
      </c>
      <c r="M30" s="281">
        <f>ROUND(SumSK55,0)</f>
        <v>0</v>
      </c>
      <c r="O30" s="168">
        <f>Mva_55</f>
        <v>0</v>
      </c>
      <c r="Q30" s="267">
        <f t="shared" si="0"/>
        <v>0</v>
      </c>
      <c r="S30" s="220"/>
      <c r="T30" s="220"/>
      <c r="U30" s="220"/>
      <c r="V30" s="220"/>
      <c r="W30" s="220"/>
      <c r="X30" s="220"/>
      <c r="Y30" s="220"/>
      <c r="Z30" s="220"/>
      <c r="AA30" s="220"/>
      <c r="AB30" s="220"/>
      <c r="AC30" s="220"/>
    </row>
    <row r="31" spans="2:29">
      <c r="B31" s="262" t="s">
        <v>114</v>
      </c>
      <c r="C31" s="66" t="s">
        <v>139</v>
      </c>
      <c r="E31" s="271">
        <f>ROUND(Sum_56,0)</f>
        <v>0</v>
      </c>
      <c r="G31" s="269">
        <f>Bokf56</f>
        <v>0</v>
      </c>
      <c r="H31" s="264" t="s">
        <v>746</v>
      </c>
      <c r="I31" s="270"/>
      <c r="J31" s="264" t="s">
        <v>746</v>
      </c>
      <c r="K31" s="168">
        <f t="shared" si="2"/>
        <v>0</v>
      </c>
      <c r="L31" s="266" t="s">
        <v>751</v>
      </c>
      <c r="M31" s="271">
        <f>ROUND(SumSK56,0)</f>
        <v>0</v>
      </c>
      <c r="O31" s="168">
        <f>Mva_56</f>
        <v>0</v>
      </c>
      <c r="Q31" s="272">
        <f t="shared" si="0"/>
        <v>0</v>
      </c>
      <c r="S31" s="220"/>
      <c r="T31" s="220"/>
      <c r="U31" s="220"/>
      <c r="V31" s="220"/>
      <c r="W31" s="220"/>
      <c r="X31" s="220"/>
      <c r="Y31" s="220"/>
      <c r="Z31" s="220"/>
      <c r="AA31" s="220"/>
      <c r="AB31" s="220"/>
      <c r="AC31" s="220"/>
    </row>
    <row r="32" spans="2:29">
      <c r="B32" s="262"/>
      <c r="C32" s="206" t="s">
        <v>140</v>
      </c>
      <c r="D32" s="206"/>
      <c r="E32" s="275">
        <f>SUM(E26:E31)</f>
        <v>0</v>
      </c>
      <c r="F32" s="169"/>
      <c r="G32" s="274">
        <f>SUM(G26:G31)</f>
        <v>0</v>
      </c>
      <c r="H32" s="264" t="s">
        <v>746</v>
      </c>
      <c r="I32" s="274">
        <f>SUM(I26:I31)</f>
        <v>0</v>
      </c>
      <c r="J32" s="264" t="s">
        <v>746</v>
      </c>
      <c r="K32" s="275">
        <f>SUM(K26:K31)</f>
        <v>0</v>
      </c>
      <c r="L32" s="266" t="s">
        <v>751</v>
      </c>
      <c r="M32" s="275">
        <f>SUM(M26:M31)</f>
        <v>0</v>
      </c>
      <c r="O32" s="169"/>
      <c r="P32" s="169"/>
      <c r="Q32" s="276">
        <f t="shared" si="0"/>
        <v>0</v>
      </c>
      <c r="S32" s="220"/>
      <c r="T32" s="220"/>
      <c r="U32" s="220"/>
      <c r="V32" s="220"/>
      <c r="W32" s="220"/>
      <c r="X32" s="220"/>
      <c r="Y32" s="220"/>
      <c r="Z32" s="220"/>
      <c r="AA32" s="220"/>
      <c r="AB32" s="220"/>
      <c r="AC32" s="220"/>
    </row>
    <row r="33" spans="1:29" ht="14" thickBot="1">
      <c r="B33" s="262" t="s">
        <v>115</v>
      </c>
      <c r="C33" s="66" t="s">
        <v>141</v>
      </c>
      <c r="E33" s="268">
        <f>ROUND(Sum_61,0)</f>
        <v>0</v>
      </c>
      <c r="F33" s="169"/>
      <c r="G33" s="282">
        <f>Bokf61</f>
        <v>0</v>
      </c>
      <c r="H33" s="264" t="s">
        <v>746</v>
      </c>
      <c r="I33" s="283"/>
      <c r="J33" s="264" t="s">
        <v>746</v>
      </c>
      <c r="K33" s="168">
        <f>M33-G33-I33</f>
        <v>0</v>
      </c>
      <c r="L33" s="266" t="s">
        <v>751</v>
      </c>
      <c r="M33" s="268">
        <f>ROUND(SumSK61,0)</f>
        <v>0</v>
      </c>
      <c r="O33" s="169"/>
      <c r="P33" s="169"/>
      <c r="Q33" s="284">
        <f t="shared" si="0"/>
        <v>0</v>
      </c>
      <c r="S33" s="220"/>
      <c r="T33" s="220"/>
      <c r="U33" s="220"/>
      <c r="V33" s="220"/>
      <c r="W33" s="220"/>
      <c r="X33" s="220"/>
      <c r="Y33" s="220"/>
      <c r="Z33" s="220"/>
      <c r="AA33" s="220"/>
      <c r="AB33" s="220"/>
      <c r="AC33" s="220"/>
    </row>
    <row r="34" spans="1:29">
      <c r="B34" s="262"/>
      <c r="C34" s="206" t="s">
        <v>142</v>
      </c>
      <c r="D34" s="206"/>
      <c r="E34" s="285">
        <f>E10+E25+E32+E33</f>
        <v>0</v>
      </c>
      <c r="F34" s="222"/>
      <c r="G34" s="286">
        <f>G10+G25+G32+G33</f>
        <v>0</v>
      </c>
      <c r="H34" s="264" t="s">
        <v>746</v>
      </c>
      <c r="I34" s="286">
        <f>I10+I25+I32+I33</f>
        <v>0</v>
      </c>
      <c r="J34" s="264" t="s">
        <v>746</v>
      </c>
      <c r="K34" s="286">
        <f>K10+K25+K32+K33</f>
        <v>0</v>
      </c>
      <c r="L34" s="266" t="s">
        <v>751</v>
      </c>
      <c r="M34" s="285">
        <f>M10+M25+M32+M33</f>
        <v>0</v>
      </c>
      <c r="N34" s="206"/>
      <c r="O34" s="222"/>
      <c r="P34" s="222"/>
      <c r="Q34" s="287">
        <f t="shared" si="0"/>
        <v>0</v>
      </c>
      <c r="S34" s="220"/>
      <c r="T34" s="220"/>
      <c r="U34" s="220"/>
      <c r="V34" s="220"/>
      <c r="W34" s="220"/>
      <c r="X34" s="220"/>
      <c r="Y34" s="220"/>
      <c r="Z34" s="220"/>
      <c r="AA34" s="220"/>
      <c r="AB34" s="220"/>
      <c r="AC34" s="220"/>
    </row>
    <row r="35" spans="1:29" ht="14" thickBot="1">
      <c r="B35" s="262" t="s">
        <v>116</v>
      </c>
      <c r="C35" s="66" t="s">
        <v>143</v>
      </c>
      <c r="E35" s="277">
        <f>ROUND(Sum_62,0)</f>
        <v>0</v>
      </c>
      <c r="F35" s="170"/>
      <c r="G35" s="278">
        <f>Bokf62</f>
        <v>0</v>
      </c>
      <c r="H35" s="219"/>
      <c r="I35" s="279"/>
      <c r="J35" s="219"/>
      <c r="K35" s="168">
        <f>M35-G35-I35</f>
        <v>0</v>
      </c>
      <c r="M35" s="277">
        <f>IF(M34,IF(M34&lt;E36,E36-M34,0),0)</f>
        <v>0</v>
      </c>
      <c r="O35" s="170"/>
      <c r="P35" s="170"/>
      <c r="Q35" s="280">
        <f t="shared" si="0"/>
        <v>0</v>
      </c>
      <c r="S35" s="220"/>
      <c r="T35" s="220"/>
      <c r="U35" s="220"/>
      <c r="V35" s="220"/>
      <c r="W35" s="220"/>
      <c r="X35" s="220"/>
      <c r="Y35" s="220"/>
      <c r="Z35" s="220"/>
      <c r="AA35" s="220"/>
      <c r="AB35" s="220"/>
      <c r="AC35" s="220"/>
    </row>
    <row r="36" spans="1:29" ht="14" thickBot="1">
      <c r="C36" s="206" t="s">
        <v>144</v>
      </c>
      <c r="D36" s="206"/>
      <c r="E36" s="288">
        <f>E34+E35</f>
        <v>0</v>
      </c>
      <c r="F36" s="223"/>
      <c r="G36" s="224">
        <f>G34+G35</f>
        <v>0</v>
      </c>
      <c r="H36" s="289"/>
      <c r="I36" s="224">
        <f>I34+I35</f>
        <v>0</v>
      </c>
      <c r="J36" s="289"/>
      <c r="K36" s="224">
        <f>K34+K35</f>
        <v>0</v>
      </c>
      <c r="L36" s="290"/>
      <c r="M36" s="291">
        <f>M34+M35</f>
        <v>0</v>
      </c>
      <c r="N36" s="206"/>
      <c r="O36" s="224" t="e">
        <f ca="1">SumRKMER(O8:O32)</f>
        <v>#NAME?</v>
      </c>
      <c r="P36" s="223"/>
      <c r="Q36" s="292">
        <f>Q34+Q35</f>
        <v>0</v>
      </c>
      <c r="S36" s="220"/>
      <c r="T36" s="220"/>
      <c r="U36" s="220"/>
      <c r="V36" s="220"/>
      <c r="W36" s="220"/>
      <c r="X36" s="220"/>
      <c r="Y36" s="220"/>
      <c r="Z36" s="220"/>
      <c r="AA36" s="220"/>
      <c r="AB36" s="220"/>
      <c r="AC36" s="220"/>
    </row>
    <row r="37" spans="1:29" ht="14" thickTop="1">
      <c r="C37" s="293"/>
      <c r="D37" s="294"/>
      <c r="E37" s="71"/>
      <c r="G37" s="71"/>
      <c r="H37" s="219"/>
      <c r="I37" s="71"/>
      <c r="J37" s="219"/>
      <c r="K37" s="71"/>
      <c r="M37" s="169"/>
      <c r="O37" s="169"/>
      <c r="P37" s="169"/>
      <c r="Q37" s="71"/>
      <c r="S37" s="220"/>
      <c r="T37" s="220"/>
      <c r="U37" s="220"/>
      <c r="V37" s="220"/>
      <c r="W37" s="220"/>
      <c r="X37" s="220"/>
      <c r="Y37" s="220"/>
      <c r="Z37" s="220"/>
      <c r="AA37" s="220"/>
      <c r="AB37" s="220"/>
      <c r="AC37" s="220"/>
    </row>
    <row r="38" spans="1:29" hidden="1">
      <c r="B38" s="295"/>
      <c r="C38" s="295"/>
      <c r="D38" s="71"/>
      <c r="E38" s="206"/>
      <c r="G38" s="71"/>
      <c r="H38" s="219"/>
      <c r="I38" s="71"/>
      <c r="J38" s="219"/>
      <c r="K38" s="71"/>
      <c r="L38" s="290"/>
      <c r="O38" s="258"/>
      <c r="Q38" s="71"/>
      <c r="S38" s="220"/>
      <c r="T38" s="220"/>
      <c r="U38" s="220"/>
      <c r="V38" s="220"/>
      <c r="W38" s="220"/>
      <c r="X38" s="220"/>
      <c r="Y38" s="220"/>
      <c r="Z38" s="220"/>
      <c r="AA38" s="220"/>
      <c r="AB38" s="220"/>
      <c r="AC38" s="220"/>
    </row>
    <row r="39" spans="1:29" hidden="1">
      <c r="B39" s="262"/>
      <c r="G39" s="71"/>
      <c r="H39" s="219"/>
      <c r="I39" s="71"/>
      <c r="J39" s="219"/>
      <c r="K39" s="71"/>
      <c r="Q39" s="71"/>
      <c r="S39" s="220"/>
      <c r="T39" s="220"/>
      <c r="U39" s="220"/>
      <c r="V39" s="220"/>
      <c r="W39" s="220"/>
      <c r="X39" s="220"/>
      <c r="Y39" s="220"/>
      <c r="Z39" s="220"/>
      <c r="AA39" s="220"/>
      <c r="AB39" s="220"/>
      <c r="AC39" s="220"/>
    </row>
    <row r="40" spans="1:29">
      <c r="B40" s="262"/>
      <c r="G40" s="71"/>
      <c r="H40" s="219"/>
      <c r="I40" s="71"/>
      <c r="J40" s="219"/>
      <c r="K40" s="71"/>
      <c r="Q40" s="71"/>
      <c r="S40" s="220"/>
      <c r="T40" s="220"/>
      <c r="U40" s="220"/>
      <c r="V40" s="220"/>
      <c r="W40" s="220"/>
      <c r="X40" s="220"/>
      <c r="Y40" s="220"/>
      <c r="Z40" s="220"/>
      <c r="AA40" s="220"/>
      <c r="AB40" s="220"/>
      <c r="AC40" s="220"/>
    </row>
    <row r="41" spans="1:29">
      <c r="B41" s="262"/>
      <c r="C41" s="66" t="s">
        <v>743</v>
      </c>
      <c r="E41" s="258"/>
      <c r="G41" s="71"/>
      <c r="H41" s="219"/>
      <c r="I41" s="71"/>
      <c r="J41" s="219"/>
      <c r="K41" s="71"/>
      <c r="Q41" s="71"/>
      <c r="S41" s="220"/>
      <c r="T41" s="220"/>
      <c r="U41" s="220"/>
      <c r="V41" s="220"/>
      <c r="W41" s="220"/>
      <c r="X41" s="220"/>
      <c r="Y41" s="220"/>
      <c r="Z41" s="220"/>
      <c r="AA41" s="220"/>
      <c r="AB41" s="220"/>
      <c r="AC41" s="220"/>
    </row>
    <row r="42" spans="1:29">
      <c r="B42" s="262"/>
      <c r="G42" s="71"/>
      <c r="H42" s="219"/>
      <c r="I42" s="71"/>
      <c r="J42" s="219"/>
      <c r="K42" s="71"/>
      <c r="Q42" s="71"/>
      <c r="S42" s="220"/>
      <c r="T42" s="220"/>
      <c r="U42" s="220"/>
      <c r="V42" s="220"/>
      <c r="W42" s="220"/>
      <c r="X42" s="220"/>
      <c r="Y42" s="220"/>
      <c r="Z42" s="220"/>
      <c r="AA42" s="220"/>
      <c r="AB42" s="220"/>
      <c r="AC42" s="220"/>
    </row>
    <row r="43" spans="1:29">
      <c r="B43" s="262"/>
      <c r="G43" s="71"/>
      <c r="H43" s="219"/>
      <c r="I43" s="71"/>
      <c r="J43" s="219"/>
      <c r="K43" s="71"/>
      <c r="Q43" s="71"/>
      <c r="S43" s="220"/>
      <c r="T43" s="220"/>
      <c r="U43" s="220"/>
      <c r="V43" s="220"/>
      <c r="W43" s="220"/>
      <c r="X43" s="220"/>
      <c r="Y43" s="220"/>
      <c r="Z43" s="220"/>
      <c r="AA43" s="220"/>
      <c r="AB43" s="220"/>
      <c r="AC43" s="220"/>
    </row>
    <row r="44" spans="1:29">
      <c r="B44" s="262"/>
      <c r="G44" s="71"/>
      <c r="H44" s="219"/>
      <c r="I44" s="71"/>
      <c r="J44" s="219"/>
      <c r="K44" s="71"/>
      <c r="Q44" s="71"/>
      <c r="S44" s="220"/>
      <c r="T44" s="220"/>
      <c r="U44" s="220"/>
      <c r="V44" s="220"/>
      <c r="W44" s="220"/>
      <c r="X44" s="220"/>
      <c r="Y44" s="220"/>
      <c r="Z44" s="220"/>
      <c r="AA44" s="220"/>
      <c r="AB44" s="220"/>
      <c r="AC44" s="220"/>
    </row>
    <row r="45" spans="1:29">
      <c r="B45" s="66"/>
      <c r="F45" s="66"/>
      <c r="G45" s="71"/>
      <c r="H45" s="219"/>
      <c r="I45" s="71"/>
      <c r="J45" s="219"/>
      <c r="K45" s="71"/>
      <c r="M45" s="66"/>
      <c r="O45" s="66"/>
      <c r="P45" s="66"/>
      <c r="Q45" s="71"/>
      <c r="S45" s="220"/>
      <c r="T45" s="220"/>
      <c r="U45" s="220"/>
      <c r="V45" s="220"/>
      <c r="W45" s="220"/>
      <c r="X45" s="220"/>
      <c r="Y45" s="220"/>
      <c r="Z45" s="220"/>
      <c r="AA45" s="220"/>
      <c r="AB45" s="220"/>
      <c r="AC45" s="220"/>
    </row>
    <row r="46" spans="1:29">
      <c r="A46" s="220"/>
      <c r="B46" s="220"/>
      <c r="C46" s="220"/>
      <c r="D46" s="220"/>
      <c r="E46" s="220"/>
      <c r="F46" s="220"/>
      <c r="G46" s="220"/>
      <c r="H46" s="225"/>
      <c r="I46" s="220"/>
      <c r="J46" s="225"/>
      <c r="K46" s="220"/>
      <c r="L46" s="225"/>
      <c r="M46" s="220"/>
      <c r="N46" s="220"/>
      <c r="O46" s="220"/>
      <c r="P46" s="220"/>
      <c r="Q46" s="220"/>
      <c r="R46" s="220"/>
      <c r="S46" s="220"/>
      <c r="T46" s="220"/>
      <c r="U46" s="220"/>
      <c r="V46" s="220"/>
      <c r="W46" s="220"/>
      <c r="X46" s="220"/>
      <c r="Y46" s="220"/>
      <c r="Z46" s="220"/>
      <c r="AA46" s="220"/>
      <c r="AB46" s="220"/>
      <c r="AC46" s="220"/>
    </row>
    <row r="47" spans="1:29">
      <c r="A47" s="220"/>
      <c r="B47" s="220"/>
      <c r="C47" s="220"/>
      <c r="D47" s="220"/>
      <c r="E47" s="220"/>
      <c r="F47" s="220"/>
      <c r="G47" s="220"/>
      <c r="H47" s="225"/>
      <c r="I47" s="220"/>
      <c r="J47" s="225"/>
      <c r="K47" s="220"/>
      <c r="L47" s="225"/>
      <c r="M47" s="220"/>
      <c r="N47" s="220"/>
      <c r="O47" s="220"/>
      <c r="P47" s="220"/>
      <c r="Q47" s="220"/>
      <c r="R47" s="220"/>
      <c r="S47" s="220"/>
      <c r="T47" s="220"/>
      <c r="U47" s="220"/>
      <c r="V47" s="220"/>
      <c r="W47" s="220"/>
      <c r="X47" s="220"/>
      <c r="Y47" s="220"/>
      <c r="Z47" s="220"/>
      <c r="AA47" s="220"/>
      <c r="AB47" s="220"/>
      <c r="AC47" s="220"/>
    </row>
    <row r="48" spans="1:29">
      <c r="A48" s="220"/>
      <c r="B48" s="220"/>
      <c r="C48" s="220"/>
      <c r="D48" s="220"/>
      <c r="E48" s="220"/>
      <c r="F48" s="220"/>
      <c r="G48" s="220"/>
      <c r="H48" s="225"/>
      <c r="I48" s="220"/>
      <c r="J48" s="225"/>
      <c r="K48" s="220"/>
      <c r="L48" s="225"/>
      <c r="M48" s="220"/>
      <c r="N48" s="220"/>
      <c r="O48" s="220"/>
      <c r="P48" s="220"/>
      <c r="Q48" s="220"/>
      <c r="R48" s="220"/>
      <c r="S48" s="220"/>
      <c r="T48" s="220"/>
      <c r="U48" s="220"/>
      <c r="V48" s="220"/>
      <c r="W48" s="220"/>
      <c r="X48" s="220"/>
      <c r="Y48" s="220"/>
      <c r="Z48" s="220"/>
      <c r="AA48" s="220"/>
      <c r="AB48" s="220"/>
      <c r="AC48" s="220"/>
    </row>
    <row r="49" spans="1:29">
      <c r="A49" s="220"/>
      <c r="B49" s="220"/>
      <c r="C49" s="220"/>
      <c r="D49" s="220"/>
      <c r="E49" s="220"/>
      <c r="F49" s="220"/>
      <c r="G49" s="220"/>
      <c r="H49" s="225"/>
      <c r="I49" s="220"/>
      <c r="J49" s="225"/>
      <c r="K49" s="220"/>
      <c r="L49" s="225"/>
      <c r="M49" s="220"/>
      <c r="N49" s="220"/>
      <c r="O49" s="220"/>
      <c r="P49" s="220"/>
      <c r="Q49" s="220"/>
      <c r="R49" s="220"/>
      <c r="S49" s="220"/>
      <c r="T49" s="220"/>
      <c r="U49" s="220"/>
      <c r="V49" s="220"/>
      <c r="W49" s="220"/>
      <c r="X49" s="220"/>
      <c r="Y49" s="220"/>
      <c r="Z49" s="220"/>
      <c r="AA49" s="220"/>
      <c r="AB49" s="220"/>
      <c r="AC49" s="220"/>
    </row>
    <row r="50" spans="1:29">
      <c r="A50" s="220"/>
      <c r="B50" s="220"/>
      <c r="C50" s="220"/>
      <c r="D50" s="220"/>
      <c r="E50" s="220"/>
      <c r="F50" s="220"/>
      <c r="G50" s="220"/>
      <c r="H50" s="225"/>
      <c r="I50" s="220"/>
      <c r="J50" s="225"/>
      <c r="K50" s="220"/>
      <c r="L50" s="225"/>
      <c r="M50" s="220"/>
      <c r="N50" s="220"/>
      <c r="O50" s="220"/>
      <c r="P50" s="220"/>
      <c r="Q50" s="220"/>
      <c r="R50" s="220"/>
      <c r="S50" s="220"/>
      <c r="T50" s="220"/>
      <c r="U50" s="220"/>
      <c r="V50" s="220"/>
      <c r="W50" s="220"/>
      <c r="X50" s="220"/>
      <c r="Y50" s="220"/>
      <c r="Z50" s="220"/>
      <c r="AA50" s="220"/>
      <c r="AB50" s="220"/>
      <c r="AC50" s="220"/>
    </row>
    <row r="51" spans="1:29">
      <c r="A51" s="220"/>
      <c r="B51" s="220"/>
      <c r="C51" s="220"/>
      <c r="D51" s="220"/>
      <c r="E51" s="220"/>
      <c r="F51" s="220"/>
      <c r="G51" s="220"/>
      <c r="H51" s="225"/>
      <c r="I51" s="220"/>
      <c r="J51" s="225"/>
      <c r="K51" s="220"/>
      <c r="L51" s="225"/>
      <c r="M51" s="220"/>
      <c r="N51" s="220"/>
      <c r="O51" s="220"/>
      <c r="P51" s="220"/>
      <c r="Q51" s="220"/>
      <c r="R51" s="220"/>
      <c r="S51" s="220"/>
      <c r="T51" s="220"/>
      <c r="U51" s="220"/>
      <c r="V51" s="220"/>
      <c r="W51" s="220"/>
      <c r="X51" s="220"/>
      <c r="Y51" s="220"/>
      <c r="Z51" s="220"/>
      <c r="AA51" s="220"/>
      <c r="AB51" s="220"/>
      <c r="AC51" s="220"/>
    </row>
    <row r="52" spans="1:29">
      <c r="A52" s="220"/>
      <c r="B52" s="220"/>
      <c r="C52" s="220"/>
      <c r="D52" s="220"/>
      <c r="E52" s="220"/>
      <c r="F52" s="220"/>
      <c r="G52" s="220"/>
      <c r="H52" s="225"/>
      <c r="I52" s="220"/>
      <c r="J52" s="225"/>
      <c r="K52" s="220"/>
      <c r="L52" s="225"/>
      <c r="M52" s="220"/>
      <c r="N52" s="220"/>
      <c r="O52" s="220"/>
      <c r="P52" s="220"/>
      <c r="Q52" s="220"/>
      <c r="R52" s="220"/>
      <c r="S52" s="220"/>
      <c r="T52" s="220"/>
      <c r="U52" s="220"/>
      <c r="V52" s="220"/>
      <c r="W52" s="220"/>
      <c r="X52" s="220"/>
      <c r="Y52" s="220"/>
      <c r="Z52" s="220"/>
      <c r="AA52" s="220"/>
      <c r="AB52" s="220"/>
      <c r="AC52" s="220"/>
    </row>
    <row r="53" spans="1:29">
      <c r="A53" s="220"/>
      <c r="B53" s="220"/>
      <c r="C53" s="220"/>
      <c r="D53" s="220"/>
      <c r="E53" s="220"/>
      <c r="F53" s="220"/>
      <c r="G53" s="220"/>
      <c r="H53" s="225"/>
      <c r="I53" s="220"/>
      <c r="J53" s="225"/>
      <c r="K53" s="220"/>
      <c r="L53" s="225"/>
      <c r="M53" s="220"/>
      <c r="N53" s="220"/>
      <c r="O53" s="220"/>
      <c r="P53" s="220"/>
      <c r="Q53" s="220"/>
      <c r="R53" s="220"/>
      <c r="S53" s="220"/>
      <c r="T53" s="220"/>
      <c r="U53" s="220"/>
      <c r="V53" s="220"/>
      <c r="W53" s="220"/>
      <c r="X53" s="220"/>
      <c r="Y53" s="220"/>
      <c r="Z53" s="220"/>
      <c r="AA53" s="220"/>
      <c r="AB53" s="220"/>
      <c r="AC53" s="220"/>
    </row>
    <row r="54" spans="1:29">
      <c r="A54" s="220"/>
      <c r="B54" s="220"/>
      <c r="C54" s="220"/>
      <c r="D54" s="220"/>
      <c r="E54" s="220"/>
      <c r="F54" s="220"/>
      <c r="G54" s="220"/>
      <c r="H54" s="225"/>
      <c r="I54" s="220"/>
      <c r="J54" s="225"/>
      <c r="K54" s="220"/>
      <c r="L54" s="225"/>
      <c r="M54" s="220"/>
      <c r="N54" s="220"/>
      <c r="O54" s="220"/>
      <c r="P54" s="220"/>
      <c r="Q54" s="220"/>
      <c r="R54" s="220"/>
      <c r="S54" s="220"/>
      <c r="T54" s="220"/>
      <c r="U54" s="220"/>
      <c r="V54" s="220"/>
      <c r="W54" s="220"/>
      <c r="X54" s="220"/>
      <c r="Y54" s="220"/>
      <c r="Z54" s="220"/>
      <c r="AA54" s="220"/>
      <c r="AB54" s="220"/>
      <c r="AC54" s="220"/>
    </row>
    <row r="55" spans="1:29">
      <c r="A55" s="220"/>
      <c r="B55" s="220"/>
      <c r="C55" s="220"/>
      <c r="D55" s="220"/>
      <c r="E55" s="220"/>
      <c r="F55" s="220"/>
      <c r="G55" s="220"/>
      <c r="H55" s="225"/>
      <c r="I55" s="220"/>
      <c r="J55" s="225"/>
      <c r="K55" s="220"/>
      <c r="L55" s="225"/>
      <c r="M55" s="220"/>
      <c r="N55" s="220"/>
      <c r="O55" s="220"/>
      <c r="P55" s="220"/>
      <c r="Q55" s="220"/>
      <c r="R55" s="220"/>
      <c r="S55" s="220"/>
      <c r="T55" s="220"/>
      <c r="U55" s="220"/>
      <c r="V55" s="220"/>
      <c r="W55" s="220"/>
      <c r="X55" s="220"/>
      <c r="Y55" s="220"/>
      <c r="Z55" s="220"/>
      <c r="AA55" s="220"/>
      <c r="AB55" s="220"/>
      <c r="AC55" s="220"/>
    </row>
    <row r="56" spans="1:29">
      <c r="A56" s="220"/>
      <c r="B56" s="220"/>
      <c r="C56" s="220"/>
      <c r="D56" s="220"/>
      <c r="E56" s="220"/>
      <c r="F56" s="220"/>
      <c r="G56" s="220"/>
      <c r="H56" s="225"/>
      <c r="I56" s="220"/>
      <c r="J56" s="225"/>
      <c r="K56" s="220"/>
      <c r="L56" s="225"/>
      <c r="M56" s="220"/>
      <c r="N56" s="220"/>
      <c r="O56" s="220"/>
      <c r="P56" s="220"/>
      <c r="Q56" s="220"/>
      <c r="R56" s="220"/>
      <c r="S56" s="220"/>
      <c r="T56" s="220"/>
      <c r="U56" s="220"/>
      <c r="V56" s="220"/>
      <c r="W56" s="220"/>
      <c r="X56" s="220"/>
      <c r="Y56" s="220"/>
      <c r="Z56" s="220"/>
      <c r="AA56" s="220"/>
      <c r="AB56" s="220"/>
      <c r="AC56" s="220"/>
    </row>
  </sheetData>
  <sheetProtection sheet="1"/>
  <phoneticPr fontId="0" type="noConversion"/>
  <pageMargins left="0.55118110236220474" right="0.23622047244094491" top="0.39370078740157483" bottom="0.39370078740157483" header="0.15748031496062992" footer="0.23622047244094491"/>
  <pageSetup paperSize="9" scale="96" orientation="landscape" blackAndWhite="1" horizontalDpi="300" verticalDpi="300"/>
  <headerFooter alignWithMargins="0"/>
  <rowBreaks count="1" manualBreakCount="1">
    <brk id="42" max="65535" man="1"/>
  </rowBreaks>
  <colBreaks count="1" manualBreakCount="1">
    <brk id="28" min="1" max="42"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dimension ref="A1:J939"/>
  <sheetViews>
    <sheetView showGridLines="0" showRowColHeaders="0" showOutlineSymbols="0" zoomScaleNormal="100" workbookViewId="0">
      <pane ySplit="6" topLeftCell="A85" activePane="bottomLeft" state="frozen"/>
      <selection pane="bottomLeft" activeCell="I16" sqref="I16"/>
    </sheetView>
  </sheetViews>
  <sheetFormatPr baseColWidth="10" defaultColWidth="8.83203125" defaultRowHeight="13"/>
  <cols>
    <col min="1" max="1" width="6.6640625" style="217" customWidth="1"/>
    <col min="2" max="2" width="32.6640625" style="1" customWidth="1"/>
    <col min="3" max="3" width="10.6640625" style="312" customWidth="1"/>
    <col min="4" max="4" width="2.6640625" style="37" customWidth="1"/>
    <col min="5" max="5" width="10.6640625" style="239" customWidth="1"/>
    <col min="6" max="6" width="2.6640625" style="37" customWidth="1"/>
    <col min="7" max="7" width="10.6640625" style="239" customWidth="1"/>
    <col min="8" max="8" width="2.6640625" style="37" customWidth="1"/>
    <col min="9" max="9" width="65.5" customWidth="1"/>
    <col min="10" max="10" width="12.6640625" customWidth="1"/>
    <col min="11" max="256" width="11.5" customWidth="1"/>
  </cols>
  <sheetData>
    <row r="1" spans="1:10" ht="3" customHeight="1">
      <c r="A1" s="128"/>
      <c r="B1" s="128"/>
      <c r="C1" s="304"/>
      <c r="D1" s="128"/>
      <c r="E1" s="229"/>
      <c r="F1" s="128"/>
      <c r="G1" s="229"/>
      <c r="H1" s="128"/>
      <c r="I1" s="128"/>
      <c r="J1" s="128"/>
    </row>
    <row r="2" spans="1:10" ht="3" customHeight="1">
      <c r="A2" s="128"/>
      <c r="B2" s="128"/>
      <c r="C2" s="304"/>
      <c r="D2" s="128"/>
      <c r="E2" s="229"/>
      <c r="F2" s="128"/>
      <c r="G2" s="229"/>
      <c r="H2" s="128"/>
      <c r="I2" s="128"/>
      <c r="J2" s="128"/>
    </row>
    <row r="3" spans="1:10" ht="26.25" customHeight="1">
      <c r="A3" s="128"/>
      <c r="B3" s="216" t="s">
        <v>756</v>
      </c>
      <c r="C3" s="245" t="s">
        <v>740</v>
      </c>
      <c r="D3" s="246"/>
      <c r="E3" s="245" t="s">
        <v>740</v>
      </c>
      <c r="F3" s="246"/>
      <c r="G3" s="254" t="s">
        <v>760</v>
      </c>
      <c r="H3" s="29"/>
      <c r="I3" s="128"/>
      <c r="J3" s="128"/>
    </row>
    <row r="4" spans="1:10" ht="18">
      <c r="A4" s="128"/>
      <c r="B4" s="216"/>
      <c r="C4" s="247" t="s">
        <v>759</v>
      </c>
      <c r="D4" s="248"/>
      <c r="E4" s="247" t="s">
        <v>759</v>
      </c>
      <c r="F4" s="248"/>
      <c r="G4" s="255" t="s">
        <v>761</v>
      </c>
      <c r="I4" s="128"/>
      <c r="J4" s="128"/>
    </row>
    <row r="5" spans="1:10">
      <c r="A5" s="147"/>
      <c r="B5" s="218" t="s">
        <v>44</v>
      </c>
      <c r="C5" s="513">
        <v>40544</v>
      </c>
      <c r="D5" s="253"/>
      <c r="E5" s="252">
        <v>40544</v>
      </c>
      <c r="F5" s="244"/>
      <c r="G5" s="243"/>
      <c r="H5" s="29"/>
      <c r="I5" s="128"/>
      <c r="J5" s="128"/>
    </row>
    <row r="6" spans="1:10">
      <c r="A6" s="47" t="s">
        <v>147</v>
      </c>
      <c r="B6" s="218" t="s">
        <v>15</v>
      </c>
      <c r="C6" s="514">
        <f>Bokf10+Bokf11+Bokf21+Bokf31+Bokf32+Bokf33+Bokf34+Bokf35+Bokf36+Bokf37+Bokf38+Bokf39+Bokf40+Bokf41+Bokf42+Bokf44+Bokf51+Bokf52+Bokf53+Bokf54+Bokf55+Bokf56+Bokf61+Bokf62</f>
        <v>0</v>
      </c>
      <c r="D6" s="253"/>
      <c r="E6" s="514">
        <v>0</v>
      </c>
      <c r="F6" s="244"/>
      <c r="G6" s="514">
        <f>G33+G100+G151+G236+G262+G333+G372+G402+G435+G469+G511+G538+G559+G583+G641+G665+G708+G733+G772+G796+G825+G871+G930+G934</f>
        <v>0</v>
      </c>
      <c r="I6" s="128"/>
      <c r="J6" s="128"/>
    </row>
    <row r="7" spans="1:10" ht="14">
      <c r="A7" s="200" t="s">
        <v>148</v>
      </c>
      <c r="B7" s="12"/>
      <c r="C7" s="305"/>
      <c r="D7" s="29"/>
      <c r="E7" s="230"/>
      <c r="F7" s="29"/>
      <c r="G7" s="243"/>
      <c r="H7" s="29"/>
      <c r="I7" s="128"/>
      <c r="J7" s="128"/>
    </row>
    <row r="8" spans="1:10">
      <c r="A8" s="196">
        <v>101010</v>
      </c>
      <c r="B8" s="6" t="s">
        <v>174</v>
      </c>
      <c r="C8" s="306"/>
      <c r="D8" s="226"/>
      <c r="E8" s="231"/>
      <c r="F8" s="226"/>
      <c r="G8" s="231" t="str">
        <f>IF(E8&lt;&gt;C8,C8-E8,"")</f>
        <v/>
      </c>
      <c r="I8" s="128"/>
      <c r="J8" s="128"/>
    </row>
    <row r="9" spans="1:10">
      <c r="A9" s="196">
        <v>101011</v>
      </c>
      <c r="B9" s="6" t="s">
        <v>175</v>
      </c>
      <c r="C9" s="307"/>
      <c r="D9" s="226"/>
      <c r="E9" s="232"/>
      <c r="F9" s="226"/>
      <c r="G9" s="232" t="str">
        <f t="shared" ref="G9:G32" si="0">IF(E9&lt;&gt;C9,C9-E9,"")</f>
        <v/>
      </c>
      <c r="I9" s="128"/>
      <c r="J9" s="128"/>
    </row>
    <row r="10" spans="1:10">
      <c r="A10" s="196">
        <v>101012</v>
      </c>
      <c r="B10" s="6" t="s">
        <v>176</v>
      </c>
      <c r="C10" s="307"/>
      <c r="D10" s="226"/>
      <c r="E10" s="232"/>
      <c r="F10" s="226"/>
      <c r="G10" s="232" t="str">
        <f t="shared" si="0"/>
        <v/>
      </c>
      <c r="I10" s="128"/>
      <c r="J10" s="128"/>
    </row>
    <row r="11" spans="1:10">
      <c r="A11" s="196">
        <v>101013</v>
      </c>
      <c r="B11" s="6" t="s">
        <v>177</v>
      </c>
      <c r="C11" s="307"/>
      <c r="D11" s="226"/>
      <c r="E11" s="232"/>
      <c r="F11" s="226"/>
      <c r="G11" s="232" t="str">
        <f t="shared" si="0"/>
        <v/>
      </c>
      <c r="I11" s="128"/>
      <c r="J11" s="128"/>
    </row>
    <row r="12" spans="1:10">
      <c r="A12" s="196">
        <v>101014</v>
      </c>
      <c r="B12" s="6" t="s">
        <v>178</v>
      </c>
      <c r="C12" s="307"/>
      <c r="D12" s="226"/>
      <c r="E12" s="232"/>
      <c r="F12" s="226"/>
      <c r="G12" s="232" t="str">
        <f t="shared" si="0"/>
        <v/>
      </c>
      <c r="I12" s="128"/>
      <c r="J12" s="128"/>
    </row>
    <row r="13" spans="1:10">
      <c r="A13" s="196">
        <v>101019</v>
      </c>
      <c r="B13" s="6" t="s">
        <v>179</v>
      </c>
      <c r="C13" s="307"/>
      <c r="D13" s="226"/>
      <c r="E13" s="232"/>
      <c r="F13" s="226"/>
      <c r="G13" s="232" t="str">
        <f t="shared" si="0"/>
        <v/>
      </c>
      <c r="I13" s="128"/>
      <c r="J13" s="128"/>
    </row>
    <row r="14" spans="1:10">
      <c r="A14" s="196">
        <v>101110</v>
      </c>
      <c r="B14" s="6" t="s">
        <v>180</v>
      </c>
      <c r="C14" s="307"/>
      <c r="D14" s="226"/>
      <c r="E14" s="232"/>
      <c r="F14" s="226"/>
      <c r="G14" s="232" t="str">
        <f>IF(E14&lt;&gt;C14,C14-E14,"")</f>
        <v/>
      </c>
      <c r="I14" s="128"/>
      <c r="J14" s="128"/>
    </row>
    <row r="15" spans="1:10">
      <c r="A15" s="196">
        <v>101218</v>
      </c>
      <c r="B15" s="6" t="s">
        <v>181</v>
      </c>
      <c r="C15" s="307"/>
      <c r="D15" s="226"/>
      <c r="E15" s="232"/>
      <c r="F15" s="226"/>
      <c r="G15" s="232" t="str">
        <f t="shared" si="0"/>
        <v/>
      </c>
      <c r="I15" s="128"/>
      <c r="J15" s="128"/>
    </row>
    <row r="16" spans="1:10">
      <c r="A16" s="196">
        <v>104010</v>
      </c>
      <c r="B16" s="6" t="s">
        <v>182</v>
      </c>
      <c r="C16" s="307"/>
      <c r="D16" s="226"/>
      <c r="E16" s="232"/>
      <c r="F16" s="226"/>
      <c r="G16" s="232" t="str">
        <f t="shared" si="0"/>
        <v/>
      </c>
      <c r="I16" s="128"/>
      <c r="J16" s="128"/>
    </row>
    <row r="17" spans="1:10">
      <c r="A17" s="196">
        <v>104016</v>
      </c>
      <c r="B17" s="8" t="s">
        <v>183</v>
      </c>
      <c r="C17" s="307"/>
      <c r="D17" s="226"/>
      <c r="E17" s="232"/>
      <c r="F17" s="226"/>
      <c r="G17" s="232" t="str">
        <f t="shared" si="0"/>
        <v/>
      </c>
      <c r="I17" s="128"/>
      <c r="J17" s="128"/>
    </row>
    <row r="18" spans="1:10">
      <c r="A18" s="196">
        <v>104090</v>
      </c>
      <c r="B18" s="8" t="s">
        <v>184</v>
      </c>
      <c r="C18" s="307"/>
      <c r="D18" s="226"/>
      <c r="E18" s="232"/>
      <c r="F18" s="226"/>
      <c r="G18" s="232" t="str">
        <f t="shared" si="0"/>
        <v/>
      </c>
      <c r="I18" s="128"/>
      <c r="J18" s="128"/>
    </row>
    <row r="19" spans="1:10">
      <c r="A19" s="196">
        <v>104091</v>
      </c>
      <c r="B19" s="7" t="s">
        <v>185</v>
      </c>
      <c r="C19" s="307"/>
      <c r="D19" s="226"/>
      <c r="E19" s="232"/>
      <c r="F19" s="226"/>
      <c r="G19" s="232" t="str">
        <f t="shared" si="0"/>
        <v/>
      </c>
      <c r="I19" s="128"/>
      <c r="J19" s="128"/>
    </row>
    <row r="20" spans="1:10">
      <c r="A20" s="196">
        <v>104095</v>
      </c>
      <c r="B20" s="44" t="s">
        <v>186</v>
      </c>
      <c r="C20" s="307"/>
      <c r="D20" s="226"/>
      <c r="E20" s="232"/>
      <c r="F20" s="226"/>
      <c r="G20" s="232" t="str">
        <f t="shared" si="0"/>
        <v/>
      </c>
      <c r="I20" s="128"/>
      <c r="J20" s="128"/>
    </row>
    <row r="21" spans="1:10">
      <c r="A21" s="196">
        <v>109010</v>
      </c>
      <c r="B21" s="43" t="s">
        <v>187</v>
      </c>
      <c r="C21" s="307"/>
      <c r="D21" s="226"/>
      <c r="E21" s="232"/>
      <c r="F21" s="226"/>
      <c r="G21" s="232" t="str">
        <f t="shared" si="0"/>
        <v/>
      </c>
      <c r="I21" s="128"/>
      <c r="J21" s="128"/>
    </row>
    <row r="22" spans="1:10">
      <c r="A22" s="196">
        <v>109013</v>
      </c>
      <c r="B22" s="7" t="s">
        <v>188</v>
      </c>
      <c r="C22" s="307"/>
      <c r="D22" s="226"/>
      <c r="E22" s="232"/>
      <c r="F22" s="226"/>
      <c r="G22" s="232" t="str">
        <f t="shared" si="0"/>
        <v/>
      </c>
      <c r="I22" s="128"/>
      <c r="J22" s="128"/>
    </row>
    <row r="23" spans="1:10">
      <c r="A23" s="196">
        <v>109022</v>
      </c>
      <c r="B23" s="7" t="s">
        <v>189</v>
      </c>
      <c r="C23" s="307"/>
      <c r="D23" s="226"/>
      <c r="E23" s="232"/>
      <c r="F23" s="226"/>
      <c r="G23" s="232" t="str">
        <f t="shared" si="0"/>
        <v/>
      </c>
      <c r="I23" s="128"/>
      <c r="J23" s="128"/>
    </row>
    <row r="24" spans="1:10">
      <c r="A24" s="196">
        <v>109029</v>
      </c>
      <c r="B24" s="7" t="s">
        <v>190</v>
      </c>
      <c r="C24" s="307"/>
      <c r="D24" s="226"/>
      <c r="E24" s="232"/>
      <c r="F24" s="226"/>
      <c r="G24" s="232" t="str">
        <f t="shared" si="0"/>
        <v/>
      </c>
      <c r="I24" s="128"/>
      <c r="J24" s="128"/>
    </row>
    <row r="25" spans="1:10">
      <c r="A25" s="196">
        <v>109060</v>
      </c>
      <c r="B25" s="7" t="s">
        <v>191</v>
      </c>
      <c r="C25" s="307"/>
      <c r="D25" s="226"/>
      <c r="E25" s="232"/>
      <c r="F25" s="226"/>
      <c r="G25" s="232" t="str">
        <f t="shared" si="0"/>
        <v/>
      </c>
      <c r="I25" s="128"/>
      <c r="J25" s="128"/>
    </row>
    <row r="26" spans="1:10">
      <c r="A26" s="196">
        <v>109061</v>
      </c>
      <c r="B26" s="7" t="s">
        <v>192</v>
      </c>
      <c r="C26" s="307"/>
      <c r="D26" s="226"/>
      <c r="E26" s="232"/>
      <c r="F26" s="226"/>
      <c r="G26" s="232" t="str">
        <f t="shared" si="0"/>
        <v/>
      </c>
      <c r="I26" s="128"/>
      <c r="J26" s="128"/>
    </row>
    <row r="27" spans="1:10">
      <c r="A27" s="196">
        <v>109069</v>
      </c>
      <c r="B27" s="7" t="s">
        <v>193</v>
      </c>
      <c r="C27" s="307"/>
      <c r="D27" s="226"/>
      <c r="E27" s="232"/>
      <c r="F27" s="226"/>
      <c r="G27" s="232" t="str">
        <f t="shared" si="0"/>
        <v/>
      </c>
      <c r="I27" s="128"/>
      <c r="J27" s="128"/>
    </row>
    <row r="28" spans="1:10">
      <c r="A28" s="196">
        <v>109070</v>
      </c>
      <c r="B28" s="7" t="s">
        <v>194</v>
      </c>
      <c r="C28" s="307"/>
      <c r="D28" s="226"/>
      <c r="E28" s="232"/>
      <c r="F28" s="226"/>
      <c r="G28" s="232" t="str">
        <f t="shared" si="0"/>
        <v/>
      </c>
      <c r="I28" s="128"/>
      <c r="J28" s="128"/>
    </row>
    <row r="29" spans="1:10">
      <c r="A29" s="196">
        <v>109072</v>
      </c>
      <c r="B29" s="7" t="s">
        <v>195</v>
      </c>
      <c r="C29" s="307"/>
      <c r="D29" s="226"/>
      <c r="E29" s="232"/>
      <c r="F29" s="226"/>
      <c r="G29" s="232" t="str">
        <f t="shared" si="0"/>
        <v/>
      </c>
      <c r="I29" s="128"/>
      <c r="J29" s="128"/>
    </row>
    <row r="30" spans="1:10">
      <c r="A30" s="196">
        <v>109073</v>
      </c>
      <c r="B30" s="7" t="s">
        <v>196</v>
      </c>
      <c r="C30" s="307"/>
      <c r="D30" s="226"/>
      <c r="E30" s="232"/>
      <c r="F30" s="226"/>
      <c r="G30" s="232" t="str">
        <f t="shared" si="0"/>
        <v/>
      </c>
      <c r="I30" s="128"/>
      <c r="J30" s="128"/>
    </row>
    <row r="31" spans="1:10">
      <c r="A31" s="196">
        <v>109078</v>
      </c>
      <c r="B31" s="7" t="s">
        <v>197</v>
      </c>
      <c r="C31" s="307"/>
      <c r="D31" s="226"/>
      <c r="E31" s="232"/>
      <c r="F31" s="226"/>
      <c r="G31" s="232" t="str">
        <f t="shared" si="0"/>
        <v/>
      </c>
      <c r="I31" s="128"/>
      <c r="J31" s="128"/>
    </row>
    <row r="32" spans="1:10">
      <c r="A32" s="196">
        <v>109093</v>
      </c>
      <c r="B32" s="190" t="s">
        <v>198</v>
      </c>
      <c r="C32" s="308"/>
      <c r="D32" s="226"/>
      <c r="E32" s="233"/>
      <c r="F32" s="226"/>
      <c r="G32" s="233" t="str">
        <f t="shared" si="0"/>
        <v/>
      </c>
      <c r="I32" s="128"/>
      <c r="J32" s="128"/>
    </row>
    <row r="33" spans="1:10" ht="14" thickBot="1">
      <c r="A33" s="201" t="s">
        <v>149</v>
      </c>
      <c r="C33" s="316">
        <f>SUM(C8:C32)</f>
        <v>0</v>
      </c>
      <c r="D33" s="226"/>
      <c r="E33" s="316">
        <v>0</v>
      </c>
      <c r="F33" s="226"/>
      <c r="G33" s="234">
        <f>SUM(G8:G32)</f>
        <v>0</v>
      </c>
      <c r="I33" s="128"/>
      <c r="J33" s="128"/>
    </row>
    <row r="34" spans="1:10" ht="14" thickTop="1">
      <c r="A34" s="198"/>
      <c r="C34" s="309"/>
      <c r="D34" s="1"/>
      <c r="E34" s="235"/>
      <c r="F34" s="1"/>
      <c r="G34" s="235"/>
      <c r="H34" s="1"/>
      <c r="I34" s="128"/>
      <c r="J34" s="128"/>
    </row>
    <row r="35" spans="1:10" ht="14">
      <c r="A35" s="200" t="s">
        <v>150</v>
      </c>
      <c r="B35" s="2"/>
      <c r="C35" s="310"/>
      <c r="D35" s="149"/>
      <c r="E35" s="249"/>
      <c r="F35" s="149"/>
      <c r="G35" s="236"/>
      <c r="H35" s="149"/>
      <c r="I35" s="128"/>
      <c r="J35" s="128"/>
    </row>
    <row r="36" spans="1:10">
      <c r="A36" s="196">
        <v>111015</v>
      </c>
      <c r="B36" s="6" t="s">
        <v>199</v>
      </c>
      <c r="C36" s="306"/>
      <c r="D36" s="226"/>
      <c r="E36" s="231"/>
      <c r="F36" s="226"/>
      <c r="G36" s="231" t="str">
        <f t="shared" ref="G36:G99" si="1">IF(E36&lt;&gt;C36,C36-E36,"")</f>
        <v/>
      </c>
      <c r="I36" s="128"/>
      <c r="J36" s="128"/>
    </row>
    <row r="37" spans="1:10">
      <c r="A37" s="196">
        <v>111016</v>
      </c>
      <c r="B37" s="6" t="s">
        <v>200</v>
      </c>
      <c r="C37" s="315"/>
      <c r="D37" s="226"/>
      <c r="E37" s="242"/>
      <c r="F37" s="226"/>
      <c r="G37" s="242"/>
      <c r="I37" s="128"/>
      <c r="J37" s="128"/>
    </row>
    <row r="38" spans="1:10">
      <c r="A38" s="196">
        <v>111017</v>
      </c>
      <c r="B38" s="6" t="s">
        <v>201</v>
      </c>
      <c r="C38" s="315"/>
      <c r="D38" s="226"/>
      <c r="E38" s="242"/>
      <c r="F38" s="226"/>
      <c r="G38" s="242"/>
      <c r="I38" s="128"/>
      <c r="J38" s="128"/>
    </row>
    <row r="39" spans="1:10">
      <c r="A39" s="196">
        <v>111110</v>
      </c>
      <c r="B39" s="6" t="s">
        <v>180</v>
      </c>
      <c r="C39" s="315"/>
      <c r="D39" s="226"/>
      <c r="E39" s="242"/>
      <c r="F39" s="226"/>
      <c r="G39" s="242"/>
      <c r="I39" s="128"/>
      <c r="J39" s="128"/>
    </row>
    <row r="40" spans="1:10">
      <c r="A40" s="196">
        <v>111116</v>
      </c>
      <c r="B40" s="7" t="s">
        <v>202</v>
      </c>
      <c r="C40" s="315"/>
      <c r="D40" s="226"/>
      <c r="E40" s="242"/>
      <c r="F40" s="226"/>
      <c r="G40" s="242"/>
      <c r="I40" s="128"/>
      <c r="J40" s="128"/>
    </row>
    <row r="41" spans="1:10">
      <c r="A41" s="196">
        <v>111120</v>
      </c>
      <c r="B41" s="7" t="s">
        <v>203</v>
      </c>
      <c r="C41" s="307"/>
      <c r="D41" s="226"/>
      <c r="E41" s="232"/>
      <c r="F41" s="226"/>
      <c r="G41" s="232" t="str">
        <f t="shared" si="1"/>
        <v/>
      </c>
      <c r="I41" s="128"/>
      <c r="J41" s="128"/>
    </row>
    <row r="42" spans="1:10">
      <c r="A42" s="196">
        <v>111124</v>
      </c>
      <c r="B42" s="10" t="s">
        <v>204</v>
      </c>
      <c r="C42" s="307"/>
      <c r="D42" s="226"/>
      <c r="E42" s="232"/>
      <c r="F42" s="226"/>
      <c r="G42" s="232" t="str">
        <f t="shared" si="1"/>
        <v/>
      </c>
      <c r="I42" s="128"/>
      <c r="J42" s="128"/>
    </row>
    <row r="43" spans="1:10">
      <c r="A43" s="196">
        <v>111125</v>
      </c>
      <c r="B43" s="7" t="s">
        <v>205</v>
      </c>
      <c r="C43" s="307"/>
      <c r="D43" s="226"/>
      <c r="E43" s="232"/>
      <c r="F43" s="226"/>
      <c r="G43" s="232" t="str">
        <f t="shared" si="1"/>
        <v/>
      </c>
      <c r="I43" s="128"/>
      <c r="J43" s="128"/>
    </row>
    <row r="44" spans="1:10">
      <c r="A44" s="196">
        <v>111126</v>
      </c>
      <c r="B44" s="10" t="s">
        <v>206</v>
      </c>
      <c r="C44" s="307"/>
      <c r="D44" s="226"/>
      <c r="E44" s="232"/>
      <c r="F44" s="226"/>
      <c r="G44" s="232" t="str">
        <f t="shared" si="1"/>
        <v/>
      </c>
      <c r="I44" s="128"/>
      <c r="J44" s="128"/>
    </row>
    <row r="45" spans="1:10">
      <c r="A45" s="196">
        <v>111127</v>
      </c>
      <c r="B45" s="7" t="s">
        <v>207</v>
      </c>
      <c r="C45" s="307"/>
      <c r="D45" s="226"/>
      <c r="E45" s="232"/>
      <c r="F45" s="226"/>
      <c r="G45" s="232" t="str">
        <f t="shared" si="1"/>
        <v/>
      </c>
      <c r="I45" s="128"/>
      <c r="J45" s="128"/>
    </row>
    <row r="46" spans="1:10">
      <c r="A46" s="196">
        <v>111130</v>
      </c>
      <c r="B46" s="10" t="s">
        <v>4</v>
      </c>
      <c r="C46" s="307"/>
      <c r="D46" s="226"/>
      <c r="E46" s="232"/>
      <c r="F46" s="226"/>
      <c r="G46" s="232" t="str">
        <f t="shared" si="1"/>
        <v/>
      </c>
      <c r="I46" s="128"/>
      <c r="J46" s="128"/>
    </row>
    <row r="47" spans="1:10">
      <c r="A47" s="196">
        <v>111131</v>
      </c>
      <c r="B47" s="7" t="s">
        <v>5</v>
      </c>
      <c r="C47" s="307"/>
      <c r="D47" s="226"/>
      <c r="E47" s="232"/>
      <c r="F47" s="226"/>
      <c r="G47" s="232" t="str">
        <f t="shared" si="1"/>
        <v/>
      </c>
      <c r="I47" s="128"/>
      <c r="J47" s="128"/>
    </row>
    <row r="48" spans="1:10">
      <c r="A48" s="196">
        <v>111140</v>
      </c>
      <c r="B48" s="10" t="s">
        <v>244</v>
      </c>
      <c r="C48" s="307"/>
      <c r="D48" s="226"/>
      <c r="E48" s="232"/>
      <c r="F48" s="226"/>
      <c r="G48" s="232" t="str">
        <f t="shared" si="1"/>
        <v/>
      </c>
      <c r="I48" s="128"/>
      <c r="J48" s="128"/>
    </row>
    <row r="49" spans="1:10">
      <c r="A49" s="196">
        <v>111141</v>
      </c>
      <c r="B49" s="7" t="s">
        <v>245</v>
      </c>
      <c r="C49" s="307"/>
      <c r="D49" s="226"/>
      <c r="E49" s="232"/>
      <c r="F49" s="226"/>
      <c r="G49" s="232" t="str">
        <f t="shared" si="1"/>
        <v/>
      </c>
      <c r="I49" s="128"/>
      <c r="J49" s="128"/>
    </row>
    <row r="50" spans="1:10">
      <c r="A50" s="196">
        <v>111210</v>
      </c>
      <c r="B50" s="7" t="s">
        <v>210</v>
      </c>
      <c r="C50" s="307"/>
      <c r="D50" s="226"/>
      <c r="E50" s="232"/>
      <c r="F50" s="226"/>
      <c r="G50" s="232" t="str">
        <f t="shared" si="1"/>
        <v/>
      </c>
      <c r="I50" s="128"/>
      <c r="J50" s="128"/>
    </row>
    <row r="51" spans="1:10">
      <c r="A51" s="196">
        <v>111214</v>
      </c>
      <c r="B51" s="7" t="s">
        <v>211</v>
      </c>
      <c r="C51" s="307"/>
      <c r="D51" s="226"/>
      <c r="E51" s="232"/>
      <c r="F51" s="226"/>
      <c r="G51" s="232" t="str">
        <f t="shared" si="1"/>
        <v/>
      </c>
      <c r="I51" s="128"/>
      <c r="J51" s="128"/>
    </row>
    <row r="52" spans="1:10">
      <c r="A52" s="196">
        <v>111215</v>
      </c>
      <c r="B52" s="7" t="s">
        <v>212</v>
      </c>
      <c r="C52" s="307"/>
      <c r="D52" s="226"/>
      <c r="E52" s="232"/>
      <c r="F52" s="226"/>
      <c r="G52" s="232" t="str">
        <f t="shared" si="1"/>
        <v/>
      </c>
      <c r="I52" s="128"/>
      <c r="J52" s="128"/>
    </row>
    <row r="53" spans="1:10">
      <c r="A53" s="196">
        <v>111310</v>
      </c>
      <c r="B53" s="10" t="s">
        <v>213</v>
      </c>
      <c r="C53" s="307"/>
      <c r="D53" s="226"/>
      <c r="E53" s="232"/>
      <c r="F53" s="226"/>
      <c r="G53" s="232" t="str">
        <f t="shared" si="1"/>
        <v/>
      </c>
      <c r="I53" s="128"/>
      <c r="J53" s="128"/>
    </row>
    <row r="54" spans="1:10">
      <c r="A54" s="196">
        <v>111311</v>
      </c>
      <c r="B54" s="7" t="s">
        <v>214</v>
      </c>
      <c r="C54" s="307"/>
      <c r="D54" s="226"/>
      <c r="E54" s="232"/>
      <c r="F54" s="226"/>
      <c r="G54" s="232" t="str">
        <f t="shared" si="1"/>
        <v/>
      </c>
      <c r="I54" s="128"/>
      <c r="J54" s="128"/>
    </row>
    <row r="55" spans="1:10">
      <c r="A55" s="196">
        <v>111610</v>
      </c>
      <c r="B55" s="10" t="s">
        <v>215</v>
      </c>
      <c r="C55" s="307"/>
      <c r="D55" s="226"/>
      <c r="E55" s="232"/>
      <c r="F55" s="226"/>
      <c r="G55" s="232" t="str">
        <f t="shared" si="1"/>
        <v/>
      </c>
      <c r="I55" s="128"/>
      <c r="J55" s="128"/>
    </row>
    <row r="56" spans="1:10">
      <c r="A56" s="196">
        <v>111611</v>
      </c>
      <c r="B56" s="7" t="s">
        <v>216</v>
      </c>
      <c r="C56" s="307"/>
      <c r="D56" s="226"/>
      <c r="E56" s="232"/>
      <c r="F56" s="226"/>
      <c r="G56" s="232" t="str">
        <f t="shared" si="1"/>
        <v/>
      </c>
      <c r="I56" s="128"/>
      <c r="J56" s="128"/>
    </row>
    <row r="57" spans="1:10">
      <c r="A57" s="196">
        <v>111810</v>
      </c>
      <c r="B57" s="7" t="s">
        <v>217</v>
      </c>
      <c r="C57" s="307"/>
      <c r="D57" s="226"/>
      <c r="E57" s="232"/>
      <c r="F57" s="226"/>
      <c r="G57" s="232" t="str">
        <f t="shared" si="1"/>
        <v/>
      </c>
      <c r="I57" s="128"/>
      <c r="J57" s="128"/>
    </row>
    <row r="58" spans="1:10">
      <c r="A58" s="196">
        <v>111811</v>
      </c>
      <c r="B58" s="7" t="s">
        <v>218</v>
      </c>
      <c r="C58" s="307"/>
      <c r="D58" s="226"/>
      <c r="E58" s="232"/>
      <c r="F58" s="226"/>
      <c r="G58" s="232" t="str">
        <f t="shared" si="1"/>
        <v/>
      </c>
      <c r="I58" s="128"/>
      <c r="J58" s="128"/>
    </row>
    <row r="59" spans="1:10">
      <c r="A59" s="196">
        <v>113210</v>
      </c>
      <c r="B59" s="7" t="s">
        <v>219</v>
      </c>
      <c r="C59" s="307"/>
      <c r="D59" s="226"/>
      <c r="E59" s="232"/>
      <c r="F59" s="226"/>
      <c r="G59" s="232" t="str">
        <f t="shared" si="1"/>
        <v/>
      </c>
      <c r="I59" s="128"/>
      <c r="J59" s="128"/>
    </row>
    <row r="60" spans="1:10">
      <c r="A60" s="196">
        <v>113211</v>
      </c>
      <c r="B60" s="10" t="s">
        <v>220</v>
      </c>
      <c r="C60" s="307"/>
      <c r="D60" s="226"/>
      <c r="E60" s="232"/>
      <c r="F60" s="226"/>
      <c r="G60" s="232" t="str">
        <f t="shared" si="1"/>
        <v/>
      </c>
      <c r="I60" s="128"/>
      <c r="J60" s="128"/>
    </row>
    <row r="61" spans="1:10">
      <c r="A61" s="196">
        <v>114010</v>
      </c>
      <c r="B61" s="7" t="s">
        <v>182</v>
      </c>
      <c r="C61" s="307"/>
      <c r="D61" s="226"/>
      <c r="E61" s="232"/>
      <c r="F61" s="226"/>
      <c r="G61" s="232" t="str">
        <f t="shared" si="1"/>
        <v/>
      </c>
      <c r="I61" s="128"/>
      <c r="J61" s="128"/>
    </row>
    <row r="62" spans="1:10">
      <c r="A62" s="196">
        <v>114014</v>
      </c>
      <c r="B62" s="7" t="s">
        <v>221</v>
      </c>
      <c r="C62" s="307"/>
      <c r="D62" s="226"/>
      <c r="E62" s="232"/>
      <c r="F62" s="226"/>
      <c r="G62" s="232" t="str">
        <f t="shared" si="1"/>
        <v/>
      </c>
      <c r="I62" s="128"/>
      <c r="J62" s="128"/>
    </row>
    <row r="63" spans="1:10">
      <c r="A63" s="196">
        <v>114015</v>
      </c>
      <c r="B63" s="7" t="s">
        <v>222</v>
      </c>
      <c r="C63" s="307"/>
      <c r="D63" s="226"/>
      <c r="E63" s="232"/>
      <c r="F63" s="226"/>
      <c r="G63" s="232" t="str">
        <f t="shared" si="1"/>
        <v/>
      </c>
      <c r="I63" s="128"/>
      <c r="J63" s="128"/>
    </row>
    <row r="64" spans="1:10">
      <c r="A64" s="196">
        <v>114090</v>
      </c>
      <c r="B64" s="7" t="s">
        <v>184</v>
      </c>
      <c r="C64" s="307"/>
      <c r="D64" s="226"/>
      <c r="E64" s="232"/>
      <c r="F64" s="226"/>
      <c r="G64" s="232" t="str">
        <f t="shared" si="1"/>
        <v/>
      </c>
      <c r="I64" s="128"/>
      <c r="J64" s="128"/>
    </row>
    <row r="65" spans="1:10">
      <c r="A65" s="196">
        <v>114091</v>
      </c>
      <c r="B65" s="7" t="s">
        <v>185</v>
      </c>
      <c r="C65" s="307"/>
      <c r="D65" s="226"/>
      <c r="E65" s="232"/>
      <c r="F65" s="226"/>
      <c r="G65" s="232" t="str">
        <f t="shared" si="1"/>
        <v/>
      </c>
      <c r="I65" s="128"/>
      <c r="J65" s="128"/>
    </row>
    <row r="66" spans="1:10">
      <c r="A66" s="196">
        <v>114092</v>
      </c>
      <c r="B66" s="7" t="s">
        <v>223</v>
      </c>
      <c r="C66" s="307"/>
      <c r="D66" s="226"/>
      <c r="E66" s="232"/>
      <c r="F66" s="226"/>
      <c r="G66" s="232" t="str">
        <f t="shared" si="1"/>
        <v/>
      </c>
      <c r="I66" s="128"/>
      <c r="J66" s="128"/>
    </row>
    <row r="67" spans="1:10">
      <c r="A67" s="196">
        <v>114095</v>
      </c>
      <c r="B67" s="7" t="s">
        <v>186</v>
      </c>
      <c r="C67" s="307"/>
      <c r="D67" s="226"/>
      <c r="E67" s="232"/>
      <c r="F67" s="226"/>
      <c r="G67" s="232" t="str">
        <f t="shared" si="1"/>
        <v/>
      </c>
      <c r="I67" s="128"/>
      <c r="J67" s="128"/>
    </row>
    <row r="68" spans="1:10">
      <c r="A68" s="196">
        <v>116110</v>
      </c>
      <c r="B68" s="7" t="s">
        <v>224</v>
      </c>
      <c r="C68" s="307"/>
      <c r="D68" s="226"/>
      <c r="E68" s="232"/>
      <c r="F68" s="226"/>
      <c r="G68" s="232" t="str">
        <f t="shared" si="1"/>
        <v/>
      </c>
      <c r="I68" s="128"/>
      <c r="J68" s="128"/>
    </row>
    <row r="69" spans="1:10">
      <c r="A69" s="196">
        <v>116111</v>
      </c>
      <c r="B69" s="7" t="s">
        <v>225</v>
      </c>
      <c r="C69" s="307"/>
      <c r="D69" s="226"/>
      <c r="E69" s="232"/>
      <c r="F69" s="226"/>
      <c r="G69" s="232" t="str">
        <f t="shared" si="1"/>
        <v/>
      </c>
      <c r="I69" s="128"/>
      <c r="J69" s="128"/>
    </row>
    <row r="70" spans="1:10">
      <c r="A70" s="196">
        <v>116112</v>
      </c>
      <c r="B70" s="7" t="s">
        <v>226</v>
      </c>
      <c r="C70" s="307"/>
      <c r="D70" s="226"/>
      <c r="E70" s="232"/>
      <c r="F70" s="226"/>
      <c r="G70" s="232" t="str">
        <f>IF(E70&lt;&gt;C70,C70-E70,"")</f>
        <v/>
      </c>
      <c r="I70" s="128"/>
      <c r="J70" s="128"/>
    </row>
    <row r="71" spans="1:10">
      <c r="A71" s="196">
        <v>118620</v>
      </c>
      <c r="B71" s="7" t="s">
        <v>227</v>
      </c>
      <c r="C71" s="307"/>
      <c r="D71" s="226"/>
      <c r="E71" s="232"/>
      <c r="F71" s="226"/>
      <c r="G71" s="232" t="str">
        <f t="shared" si="1"/>
        <v/>
      </c>
      <c r="I71" s="128"/>
      <c r="J71" s="128"/>
    </row>
    <row r="72" spans="1:10">
      <c r="A72" s="196">
        <v>118621</v>
      </c>
      <c r="B72" s="7" t="s">
        <v>228</v>
      </c>
      <c r="C72" s="307"/>
      <c r="D72" s="226"/>
      <c r="E72" s="232"/>
      <c r="F72" s="226"/>
      <c r="G72" s="232" t="str">
        <f t="shared" si="1"/>
        <v/>
      </c>
      <c r="I72" s="128"/>
      <c r="J72" s="128"/>
    </row>
    <row r="73" spans="1:10">
      <c r="A73" s="196">
        <v>118622</v>
      </c>
      <c r="B73" s="7" t="s">
        <v>229</v>
      </c>
      <c r="C73" s="307"/>
      <c r="D73" s="226"/>
      <c r="E73" s="232"/>
      <c r="F73" s="226"/>
      <c r="G73" s="232" t="str">
        <f t="shared" si="1"/>
        <v/>
      </c>
      <c r="I73" s="128"/>
      <c r="J73" s="128"/>
    </row>
    <row r="74" spans="1:10">
      <c r="A74" s="196">
        <v>119010</v>
      </c>
      <c r="B74" s="7" t="s">
        <v>187</v>
      </c>
      <c r="C74" s="307"/>
      <c r="D74" s="226"/>
      <c r="E74" s="232"/>
      <c r="F74" s="226"/>
      <c r="G74" s="232" t="str">
        <f t="shared" si="1"/>
        <v/>
      </c>
      <c r="I74" s="128"/>
      <c r="J74" s="128"/>
    </row>
    <row r="75" spans="1:10">
      <c r="A75" s="196">
        <v>119013</v>
      </c>
      <c r="B75" s="7" t="s">
        <v>188</v>
      </c>
      <c r="C75" s="307"/>
      <c r="D75" s="226"/>
      <c r="E75" s="232"/>
      <c r="F75" s="226"/>
      <c r="G75" s="232" t="str">
        <f t="shared" si="1"/>
        <v/>
      </c>
      <c r="I75" s="128"/>
      <c r="J75" s="128"/>
    </row>
    <row r="76" spans="1:10">
      <c r="A76" s="196">
        <v>119022</v>
      </c>
      <c r="B76" s="7" t="s">
        <v>189</v>
      </c>
      <c r="C76" s="307"/>
      <c r="D76" s="226"/>
      <c r="E76" s="232"/>
      <c r="F76" s="226"/>
      <c r="G76" s="232" t="str">
        <f t="shared" si="1"/>
        <v/>
      </c>
      <c r="I76" s="128"/>
      <c r="J76" s="128"/>
    </row>
    <row r="77" spans="1:10">
      <c r="A77" s="196">
        <v>119025</v>
      </c>
      <c r="B77" s="7" t="s">
        <v>230</v>
      </c>
      <c r="C77" s="307"/>
      <c r="D77" s="226"/>
      <c r="E77" s="232"/>
      <c r="F77" s="226"/>
      <c r="G77" s="232" t="str">
        <f t="shared" si="1"/>
        <v/>
      </c>
      <c r="I77" s="128"/>
      <c r="J77" s="128"/>
    </row>
    <row r="78" spans="1:10">
      <c r="A78" s="196">
        <v>119029</v>
      </c>
      <c r="B78" s="7" t="s">
        <v>190</v>
      </c>
      <c r="C78" s="307"/>
      <c r="D78" s="226"/>
      <c r="E78" s="232"/>
      <c r="F78" s="226"/>
      <c r="G78" s="232" t="str">
        <f t="shared" si="1"/>
        <v/>
      </c>
      <c r="I78" s="128"/>
      <c r="J78" s="128"/>
    </row>
    <row r="79" spans="1:10">
      <c r="A79" s="196">
        <v>119030</v>
      </c>
      <c r="B79" s="7" t="s">
        <v>231</v>
      </c>
      <c r="C79" s="307"/>
      <c r="D79" s="226"/>
      <c r="E79" s="232"/>
      <c r="F79" s="226"/>
      <c r="G79" s="232" t="str">
        <f t="shared" si="1"/>
        <v/>
      </c>
      <c r="I79" s="128"/>
      <c r="J79" s="128"/>
    </row>
    <row r="80" spans="1:10">
      <c r="A80" s="196">
        <v>119040</v>
      </c>
      <c r="B80" s="7" t="s">
        <v>757</v>
      </c>
      <c r="C80" s="307"/>
      <c r="D80" s="226"/>
      <c r="E80" s="232"/>
      <c r="F80" s="226"/>
      <c r="G80" s="232" t="str">
        <f t="shared" si="1"/>
        <v/>
      </c>
      <c r="I80" s="128"/>
      <c r="J80" s="128"/>
    </row>
    <row r="81" spans="1:10">
      <c r="A81" s="196">
        <v>119042</v>
      </c>
      <c r="B81" s="7" t="s">
        <v>233</v>
      </c>
      <c r="C81" s="307"/>
      <c r="D81" s="226"/>
      <c r="E81" s="232"/>
      <c r="F81" s="226"/>
      <c r="G81" s="232" t="str">
        <f t="shared" si="1"/>
        <v/>
      </c>
      <c r="I81" s="128"/>
      <c r="J81" s="128"/>
    </row>
    <row r="82" spans="1:10">
      <c r="A82" s="196">
        <v>119044</v>
      </c>
      <c r="B82" s="7" t="s">
        <v>234</v>
      </c>
      <c r="C82" s="307"/>
      <c r="D82" s="226"/>
      <c r="E82" s="232"/>
      <c r="F82" s="226"/>
      <c r="G82" s="232" t="str">
        <f t="shared" si="1"/>
        <v/>
      </c>
      <c r="I82" s="128"/>
      <c r="J82" s="128"/>
    </row>
    <row r="83" spans="1:10">
      <c r="A83" s="196">
        <v>119060</v>
      </c>
      <c r="B83" s="7" t="s">
        <v>191</v>
      </c>
      <c r="C83" s="307"/>
      <c r="D83" s="226"/>
      <c r="E83" s="232"/>
      <c r="F83" s="226"/>
      <c r="G83" s="232" t="str">
        <f t="shared" si="1"/>
        <v/>
      </c>
      <c r="I83" s="128"/>
      <c r="J83" s="128"/>
    </row>
    <row r="84" spans="1:10">
      <c r="A84" s="196">
        <v>119061</v>
      </c>
      <c r="B84" s="130" t="s">
        <v>192</v>
      </c>
      <c r="C84" s="311"/>
      <c r="D84" s="227"/>
      <c r="E84" s="237"/>
      <c r="F84" s="227"/>
      <c r="G84" s="237" t="str">
        <f t="shared" si="1"/>
        <v/>
      </c>
      <c r="H84" s="228"/>
      <c r="I84" s="128"/>
      <c r="J84" s="128"/>
    </row>
    <row r="85" spans="1:10">
      <c r="A85" s="196">
        <v>119069</v>
      </c>
      <c r="B85" s="130" t="s">
        <v>193</v>
      </c>
      <c r="C85" s="311"/>
      <c r="D85" s="227"/>
      <c r="E85" s="237"/>
      <c r="F85" s="227"/>
      <c r="G85" s="237" t="str">
        <f t="shared" si="1"/>
        <v/>
      </c>
      <c r="H85" s="228"/>
      <c r="I85" s="128"/>
      <c r="J85" s="128"/>
    </row>
    <row r="86" spans="1:10">
      <c r="A86" s="196">
        <v>119070</v>
      </c>
      <c r="B86" s="130" t="s">
        <v>194</v>
      </c>
      <c r="C86" s="311"/>
      <c r="D86" s="227"/>
      <c r="E86" s="237"/>
      <c r="F86" s="227"/>
      <c r="G86" s="237" t="str">
        <f t="shared" si="1"/>
        <v/>
      </c>
      <c r="H86" s="228"/>
      <c r="I86" s="128"/>
      <c r="J86" s="128"/>
    </row>
    <row r="87" spans="1:10">
      <c r="A87" s="196">
        <v>119072</v>
      </c>
      <c r="B87" s="130" t="s">
        <v>195</v>
      </c>
      <c r="C87" s="311"/>
      <c r="D87" s="227"/>
      <c r="E87" s="237"/>
      <c r="F87" s="227"/>
      <c r="G87" s="237" t="str">
        <f t="shared" si="1"/>
        <v/>
      </c>
      <c r="H87" s="228"/>
      <c r="I87" s="128"/>
      <c r="J87" s="128"/>
    </row>
    <row r="88" spans="1:10">
      <c r="A88" s="196">
        <v>119073</v>
      </c>
      <c r="B88" s="130" t="s">
        <v>196</v>
      </c>
      <c r="C88" s="311"/>
      <c r="D88" s="227"/>
      <c r="E88" s="237"/>
      <c r="F88" s="227"/>
      <c r="G88" s="237" t="str">
        <f t="shared" si="1"/>
        <v/>
      </c>
      <c r="H88" s="228"/>
      <c r="I88" s="128"/>
      <c r="J88" s="128"/>
    </row>
    <row r="89" spans="1:10">
      <c r="A89" s="196">
        <v>119077</v>
      </c>
      <c r="B89" s="130" t="s">
        <v>235</v>
      </c>
      <c r="C89" s="311"/>
      <c r="D89" s="227"/>
      <c r="E89" s="237"/>
      <c r="F89" s="227"/>
      <c r="G89" s="237" t="str">
        <f t="shared" si="1"/>
        <v/>
      </c>
      <c r="H89" s="228"/>
      <c r="I89" s="128"/>
      <c r="J89" s="128"/>
    </row>
    <row r="90" spans="1:10">
      <c r="A90" s="196">
        <v>119078</v>
      </c>
      <c r="B90" s="130" t="s">
        <v>197</v>
      </c>
      <c r="C90" s="311"/>
      <c r="D90" s="227"/>
      <c r="E90" s="237"/>
      <c r="F90" s="227"/>
      <c r="G90" s="237" t="str">
        <f t="shared" si="1"/>
        <v/>
      </c>
      <c r="H90" s="228"/>
      <c r="I90" s="128"/>
      <c r="J90" s="128"/>
    </row>
    <row r="91" spans="1:10">
      <c r="A91" s="196">
        <v>119081</v>
      </c>
      <c r="B91" s="130" t="s">
        <v>236</v>
      </c>
      <c r="C91" s="311"/>
      <c r="D91" s="227"/>
      <c r="E91" s="237"/>
      <c r="F91" s="227"/>
      <c r="G91" s="237" t="str">
        <f t="shared" si="1"/>
        <v/>
      </c>
      <c r="H91" s="228"/>
      <c r="I91" s="128"/>
      <c r="J91" s="128"/>
    </row>
    <row r="92" spans="1:10">
      <c r="A92" s="196">
        <v>119082</v>
      </c>
      <c r="B92" s="130" t="s">
        <v>237</v>
      </c>
      <c r="C92" s="311"/>
      <c r="D92" s="227"/>
      <c r="E92" s="237"/>
      <c r="F92" s="227"/>
      <c r="G92" s="237" t="str">
        <f t="shared" si="1"/>
        <v/>
      </c>
      <c r="H92" s="228"/>
      <c r="I92" s="128"/>
      <c r="J92" s="128"/>
    </row>
    <row r="93" spans="1:10">
      <c r="A93" s="196">
        <v>119083</v>
      </c>
      <c r="B93" s="130" t="s">
        <v>238</v>
      </c>
      <c r="C93" s="311"/>
      <c r="D93" s="227"/>
      <c r="E93" s="237"/>
      <c r="F93" s="227"/>
      <c r="G93" s="237" t="str">
        <f t="shared" si="1"/>
        <v/>
      </c>
      <c r="H93" s="228"/>
      <c r="I93" s="128"/>
      <c r="J93" s="128"/>
    </row>
    <row r="94" spans="1:10">
      <c r="A94" s="196">
        <v>119084</v>
      </c>
      <c r="B94" s="130" t="s">
        <v>239</v>
      </c>
      <c r="C94" s="311"/>
      <c r="D94" s="227"/>
      <c r="E94" s="237"/>
      <c r="F94" s="227"/>
      <c r="G94" s="237" t="str">
        <f t="shared" si="1"/>
        <v/>
      </c>
      <c r="H94" s="228"/>
      <c r="I94" s="128"/>
      <c r="J94" s="128"/>
    </row>
    <row r="95" spans="1:10">
      <c r="A95" s="196">
        <v>119085</v>
      </c>
      <c r="B95" s="130" t="s">
        <v>240</v>
      </c>
      <c r="C95" s="311"/>
      <c r="D95" s="227"/>
      <c r="E95" s="237"/>
      <c r="F95" s="227"/>
      <c r="G95" s="237" t="str">
        <f t="shared" si="1"/>
        <v/>
      </c>
      <c r="H95" s="228"/>
      <c r="I95" s="128"/>
      <c r="J95" s="128"/>
    </row>
    <row r="96" spans="1:10">
      <c r="A96" s="196">
        <v>119090</v>
      </c>
      <c r="B96" s="133" t="s">
        <v>241</v>
      </c>
      <c r="C96" s="311"/>
      <c r="D96" s="227"/>
      <c r="E96" s="237"/>
      <c r="F96" s="227"/>
      <c r="G96" s="237" t="str">
        <f t="shared" si="1"/>
        <v/>
      </c>
      <c r="H96" s="228"/>
      <c r="I96" s="128"/>
      <c r="J96" s="128"/>
    </row>
    <row r="97" spans="1:10">
      <c r="A97" s="196">
        <v>119091</v>
      </c>
      <c r="B97" s="133" t="s">
        <v>242</v>
      </c>
      <c r="C97" s="311"/>
      <c r="D97" s="227"/>
      <c r="E97" s="237"/>
      <c r="F97" s="227"/>
      <c r="G97" s="237" t="str">
        <f t="shared" si="1"/>
        <v/>
      </c>
      <c r="H97" s="228"/>
      <c r="I97" s="128"/>
      <c r="J97" s="128"/>
    </row>
    <row r="98" spans="1:10">
      <c r="A98" s="196">
        <v>119092</v>
      </c>
      <c r="B98" s="133" t="s">
        <v>243</v>
      </c>
      <c r="C98" s="311"/>
      <c r="D98" s="227"/>
      <c r="E98" s="237"/>
      <c r="F98" s="227"/>
      <c r="G98" s="237" t="str">
        <f t="shared" si="1"/>
        <v/>
      </c>
      <c r="H98" s="228"/>
      <c r="I98" s="128"/>
      <c r="J98" s="128"/>
    </row>
    <row r="99" spans="1:10">
      <c r="A99" s="196">
        <v>119093</v>
      </c>
      <c r="B99" s="190" t="s">
        <v>198</v>
      </c>
      <c r="C99" s="308"/>
      <c r="D99" s="226"/>
      <c r="E99" s="233"/>
      <c r="F99" s="226"/>
      <c r="G99" s="233" t="str">
        <f t="shared" si="1"/>
        <v/>
      </c>
      <c r="I99" s="128"/>
      <c r="J99" s="128"/>
    </row>
    <row r="100" spans="1:10" ht="14" thickBot="1">
      <c r="A100" s="202" t="s">
        <v>149</v>
      </c>
      <c r="B100" s="136"/>
      <c r="C100" s="316">
        <f>SUM(C36:C99)</f>
        <v>0</v>
      </c>
      <c r="D100" s="226"/>
      <c r="E100" s="316">
        <v>0</v>
      </c>
      <c r="F100" s="226"/>
      <c r="G100" s="238">
        <f>SUM(G36:G99)</f>
        <v>0</v>
      </c>
      <c r="I100" s="128"/>
      <c r="J100" s="128"/>
    </row>
    <row r="101" spans="1:10" ht="14" thickTop="1">
      <c r="A101" s="198"/>
      <c r="I101" s="128"/>
      <c r="J101" s="128"/>
    </row>
    <row r="102" spans="1:10" ht="14">
      <c r="A102" s="200" t="s">
        <v>151</v>
      </c>
      <c r="B102" s="2"/>
      <c r="C102" s="310"/>
      <c r="D102" s="149"/>
      <c r="E102" s="249"/>
      <c r="F102" s="149"/>
      <c r="G102" s="249"/>
      <c r="H102" s="149"/>
      <c r="I102" s="128"/>
      <c r="J102" s="128"/>
    </row>
    <row r="103" spans="1:10">
      <c r="A103" s="196">
        <v>211116</v>
      </c>
      <c r="B103" s="7" t="s">
        <v>202</v>
      </c>
      <c r="C103" s="306"/>
      <c r="D103" s="226"/>
      <c r="E103" s="231"/>
      <c r="F103" s="226"/>
      <c r="G103" s="231" t="str">
        <f t="shared" ref="G103:G150" si="2">IF(E103&lt;&gt;C103,C103-E103,"")</f>
        <v/>
      </c>
      <c r="I103" s="128"/>
      <c r="J103" s="128"/>
    </row>
    <row r="104" spans="1:10">
      <c r="A104" s="196">
        <v>211120</v>
      </c>
      <c r="B104" s="7" t="s">
        <v>203</v>
      </c>
      <c r="C104" s="307"/>
      <c r="D104" s="226"/>
      <c r="E104" s="232"/>
      <c r="F104" s="226"/>
      <c r="G104" s="232" t="str">
        <f t="shared" si="2"/>
        <v/>
      </c>
      <c r="I104" s="128"/>
      <c r="J104" s="128"/>
    </row>
    <row r="105" spans="1:10">
      <c r="A105" s="196">
        <v>211124</v>
      </c>
      <c r="B105" s="10" t="s">
        <v>204</v>
      </c>
      <c r="C105" s="307"/>
      <c r="D105" s="226"/>
      <c r="E105" s="232"/>
      <c r="F105" s="226"/>
      <c r="G105" s="232" t="str">
        <f t="shared" si="2"/>
        <v/>
      </c>
      <c r="I105" s="128"/>
      <c r="J105" s="128"/>
    </row>
    <row r="106" spans="1:10">
      <c r="A106" s="196">
        <v>211125</v>
      </c>
      <c r="B106" s="7" t="s">
        <v>205</v>
      </c>
      <c r="C106" s="307"/>
      <c r="D106" s="226"/>
      <c r="E106" s="232"/>
      <c r="F106" s="226"/>
      <c r="G106" s="232" t="str">
        <f t="shared" si="2"/>
        <v/>
      </c>
      <c r="I106" s="128"/>
      <c r="J106" s="128"/>
    </row>
    <row r="107" spans="1:10">
      <c r="A107" s="196">
        <v>211126</v>
      </c>
      <c r="B107" s="10" t="s">
        <v>206</v>
      </c>
      <c r="C107" s="307"/>
      <c r="D107" s="226"/>
      <c r="E107" s="232"/>
      <c r="F107" s="226"/>
      <c r="G107" s="232" t="str">
        <f t="shared" si="2"/>
        <v/>
      </c>
      <c r="I107" s="128"/>
      <c r="J107" s="128"/>
    </row>
    <row r="108" spans="1:10">
      <c r="A108" s="196">
        <v>211127</v>
      </c>
      <c r="B108" s="7" t="s">
        <v>207</v>
      </c>
      <c r="C108" s="307"/>
      <c r="D108" s="226"/>
      <c r="E108" s="232"/>
      <c r="F108" s="226"/>
      <c r="G108" s="232" t="str">
        <f t="shared" si="2"/>
        <v/>
      </c>
      <c r="I108" s="128"/>
      <c r="J108" s="128"/>
    </row>
    <row r="109" spans="1:10">
      <c r="A109" s="196">
        <v>211130</v>
      </c>
      <c r="B109" s="10" t="s">
        <v>4</v>
      </c>
      <c r="C109" s="307"/>
      <c r="D109" s="226"/>
      <c r="E109" s="232"/>
      <c r="F109" s="226"/>
      <c r="G109" s="232" t="str">
        <f t="shared" si="2"/>
        <v/>
      </c>
      <c r="I109" s="128"/>
      <c r="J109" s="128"/>
    </row>
    <row r="110" spans="1:10">
      <c r="A110" s="196">
        <v>211131</v>
      </c>
      <c r="B110" s="7" t="s">
        <v>5</v>
      </c>
      <c r="C110" s="307"/>
      <c r="D110" s="226"/>
      <c r="E110" s="232"/>
      <c r="F110" s="226"/>
      <c r="G110" s="232" t="str">
        <f t="shared" si="2"/>
        <v/>
      </c>
      <c r="I110" s="128"/>
      <c r="J110" s="128"/>
    </row>
    <row r="111" spans="1:10">
      <c r="A111" s="196">
        <v>211140</v>
      </c>
      <c r="B111" s="7" t="s">
        <v>244</v>
      </c>
      <c r="C111" s="307"/>
      <c r="D111" s="226"/>
      <c r="E111" s="232"/>
      <c r="F111" s="226"/>
      <c r="G111" s="232" t="str">
        <f t="shared" si="2"/>
        <v/>
      </c>
      <c r="I111" s="128"/>
      <c r="J111" s="128"/>
    </row>
    <row r="112" spans="1:10">
      <c r="A112" s="196">
        <v>211141</v>
      </c>
      <c r="B112" s="7" t="s">
        <v>245</v>
      </c>
      <c r="C112" s="307"/>
      <c r="D112" s="226"/>
      <c r="E112" s="232"/>
      <c r="F112" s="226"/>
      <c r="G112" s="232" t="str">
        <f t="shared" si="2"/>
        <v/>
      </c>
      <c r="I112" s="128"/>
      <c r="J112" s="128"/>
    </row>
    <row r="113" spans="1:10">
      <c r="A113" s="196">
        <v>211210</v>
      </c>
      <c r="B113" s="10" t="s">
        <v>210</v>
      </c>
      <c r="C113" s="307"/>
      <c r="D113" s="226"/>
      <c r="E113" s="232"/>
      <c r="F113" s="226"/>
      <c r="G113" s="232" t="str">
        <f t="shared" si="2"/>
        <v/>
      </c>
      <c r="I113" s="128"/>
      <c r="J113" s="128"/>
    </row>
    <row r="114" spans="1:10">
      <c r="A114" s="196">
        <v>211214</v>
      </c>
      <c r="B114" s="7" t="s">
        <v>211</v>
      </c>
      <c r="C114" s="307"/>
      <c r="D114" s="226"/>
      <c r="E114" s="232"/>
      <c r="F114" s="226"/>
      <c r="G114" s="232" t="str">
        <f t="shared" si="2"/>
        <v/>
      </c>
      <c r="I114" s="128"/>
      <c r="J114" s="128"/>
    </row>
    <row r="115" spans="1:10">
      <c r="A115" s="196">
        <v>211215</v>
      </c>
      <c r="B115" s="10" t="s">
        <v>212</v>
      </c>
      <c r="C115" s="307"/>
      <c r="D115" s="226"/>
      <c r="E115" s="232"/>
      <c r="F115" s="226"/>
      <c r="G115" s="232" t="str">
        <f t="shared" si="2"/>
        <v/>
      </c>
      <c r="I115" s="128"/>
      <c r="J115" s="128"/>
    </row>
    <row r="116" spans="1:10">
      <c r="A116" s="196">
        <v>211240</v>
      </c>
      <c r="B116" s="7" t="s">
        <v>246</v>
      </c>
      <c r="C116" s="307"/>
      <c r="D116" s="226"/>
      <c r="E116" s="232"/>
      <c r="F116" s="226"/>
      <c r="G116" s="232" t="str">
        <f t="shared" si="2"/>
        <v/>
      </c>
      <c r="I116" s="128"/>
      <c r="J116" s="128"/>
    </row>
    <row r="117" spans="1:10">
      <c r="A117" s="196">
        <v>211241</v>
      </c>
      <c r="B117" s="7" t="s">
        <v>247</v>
      </c>
      <c r="C117" s="307"/>
      <c r="D117" s="226"/>
      <c r="E117" s="232"/>
      <c r="F117" s="226"/>
      <c r="G117" s="232" t="str">
        <f t="shared" si="2"/>
        <v/>
      </c>
      <c r="I117" s="128"/>
      <c r="J117" s="128"/>
    </row>
    <row r="118" spans="1:10">
      <c r="A118" s="196">
        <v>211310</v>
      </c>
      <c r="B118" s="7" t="s">
        <v>213</v>
      </c>
      <c r="C118" s="307"/>
      <c r="D118" s="226"/>
      <c r="E118" s="232"/>
      <c r="F118" s="226"/>
      <c r="G118" s="232" t="str">
        <f t="shared" si="2"/>
        <v/>
      </c>
      <c r="I118" s="128"/>
      <c r="J118" s="128"/>
    </row>
    <row r="119" spans="1:10">
      <c r="A119" s="196">
        <v>211311</v>
      </c>
      <c r="B119" s="7" t="s">
        <v>214</v>
      </c>
      <c r="C119" s="307"/>
      <c r="D119" s="226"/>
      <c r="E119" s="232"/>
      <c r="F119" s="226"/>
      <c r="G119" s="232" t="str">
        <f t="shared" si="2"/>
        <v/>
      </c>
      <c r="I119" s="128"/>
      <c r="J119" s="128"/>
    </row>
    <row r="120" spans="1:10">
      <c r="A120" s="196">
        <v>211610</v>
      </c>
      <c r="B120" s="7" t="s">
        <v>215</v>
      </c>
      <c r="C120" s="307"/>
      <c r="D120" s="226"/>
      <c r="E120" s="232"/>
      <c r="F120" s="226"/>
      <c r="G120" s="232" t="str">
        <f t="shared" si="2"/>
        <v/>
      </c>
      <c r="I120" s="128"/>
      <c r="J120" s="128"/>
    </row>
    <row r="121" spans="1:10">
      <c r="A121" s="196">
        <v>211611</v>
      </c>
      <c r="B121" s="7" t="s">
        <v>216</v>
      </c>
      <c r="C121" s="307"/>
      <c r="D121" s="226"/>
      <c r="E121" s="232"/>
      <c r="F121" s="226"/>
      <c r="G121" s="232" t="str">
        <f t="shared" si="2"/>
        <v/>
      </c>
      <c r="I121" s="128"/>
      <c r="J121" s="128"/>
    </row>
    <row r="122" spans="1:10">
      <c r="A122" s="196">
        <v>211810</v>
      </c>
      <c r="B122" s="10" t="s">
        <v>217</v>
      </c>
      <c r="C122" s="307"/>
      <c r="D122" s="226"/>
      <c r="E122" s="232"/>
      <c r="F122" s="226"/>
      <c r="G122" s="232" t="str">
        <f t="shared" si="2"/>
        <v/>
      </c>
      <c r="I122" s="128"/>
      <c r="J122" s="128"/>
    </row>
    <row r="123" spans="1:10">
      <c r="A123" s="196">
        <v>211811</v>
      </c>
      <c r="B123" s="7" t="s">
        <v>218</v>
      </c>
      <c r="C123" s="307"/>
      <c r="D123" s="226"/>
      <c r="E123" s="232"/>
      <c r="F123" s="226"/>
      <c r="G123" s="232" t="str">
        <f t="shared" si="2"/>
        <v/>
      </c>
      <c r="I123" s="128"/>
      <c r="J123" s="128"/>
    </row>
    <row r="124" spans="1:10">
      <c r="A124" s="196">
        <v>213210</v>
      </c>
      <c r="B124" s="10" t="s">
        <v>219</v>
      </c>
      <c r="C124" s="307"/>
      <c r="D124" s="226"/>
      <c r="E124" s="232"/>
      <c r="F124" s="226"/>
      <c r="G124" s="232" t="str">
        <f t="shared" si="2"/>
        <v/>
      </c>
      <c r="I124" s="128"/>
      <c r="J124" s="128"/>
    </row>
    <row r="125" spans="1:10">
      <c r="A125" s="196">
        <v>213211</v>
      </c>
      <c r="B125" s="7" t="s">
        <v>220</v>
      </c>
      <c r="C125" s="307"/>
      <c r="D125" s="226"/>
      <c r="E125" s="232"/>
      <c r="F125" s="226"/>
      <c r="G125" s="232" t="str">
        <f t="shared" si="2"/>
        <v/>
      </c>
      <c r="I125" s="128"/>
      <c r="J125" s="128"/>
    </row>
    <row r="126" spans="1:10">
      <c r="A126" s="196">
        <v>214010</v>
      </c>
      <c r="B126" s="10" t="s">
        <v>182</v>
      </c>
      <c r="C126" s="307"/>
      <c r="D126" s="226"/>
      <c r="E126" s="232"/>
      <c r="F126" s="226"/>
      <c r="G126" s="232" t="str">
        <f t="shared" si="2"/>
        <v/>
      </c>
      <c r="I126" s="128"/>
      <c r="J126" s="128"/>
    </row>
    <row r="127" spans="1:10">
      <c r="A127" s="196">
        <v>214014</v>
      </c>
      <c r="B127" s="7" t="s">
        <v>221</v>
      </c>
      <c r="C127" s="307"/>
      <c r="D127" s="226"/>
      <c r="E127" s="232"/>
      <c r="F127" s="226"/>
      <c r="G127" s="232" t="str">
        <f t="shared" si="2"/>
        <v/>
      </c>
      <c r="I127" s="128"/>
      <c r="J127" s="128"/>
    </row>
    <row r="128" spans="1:10">
      <c r="A128" s="196">
        <v>214015</v>
      </c>
      <c r="B128" s="10" t="s">
        <v>222</v>
      </c>
      <c r="C128" s="307"/>
      <c r="D128" s="226"/>
      <c r="E128" s="232"/>
      <c r="F128" s="226"/>
      <c r="G128" s="232" t="str">
        <f t="shared" si="2"/>
        <v/>
      </c>
      <c r="I128" s="128"/>
      <c r="J128" s="128"/>
    </row>
    <row r="129" spans="1:10">
      <c r="A129" s="196">
        <v>214090</v>
      </c>
      <c r="B129" s="7" t="s">
        <v>184</v>
      </c>
      <c r="C129" s="307"/>
      <c r="D129" s="226"/>
      <c r="E129" s="232"/>
      <c r="F129" s="226"/>
      <c r="G129" s="232" t="str">
        <f t="shared" si="2"/>
        <v/>
      </c>
      <c r="I129" s="128"/>
      <c r="J129" s="128"/>
    </row>
    <row r="130" spans="1:10">
      <c r="A130" s="196">
        <v>214091</v>
      </c>
      <c r="B130" s="7" t="s">
        <v>185</v>
      </c>
      <c r="C130" s="307"/>
      <c r="D130" s="226"/>
      <c r="E130" s="232"/>
      <c r="F130" s="226"/>
      <c r="G130" s="232" t="str">
        <f t="shared" si="2"/>
        <v/>
      </c>
      <c r="I130" s="128"/>
      <c r="J130" s="128"/>
    </row>
    <row r="131" spans="1:10">
      <c r="A131" s="196">
        <v>214092</v>
      </c>
      <c r="B131" s="7" t="s">
        <v>223</v>
      </c>
      <c r="C131" s="307"/>
      <c r="D131" s="226"/>
      <c r="E131" s="232"/>
      <c r="F131" s="226"/>
      <c r="G131" s="232" t="str">
        <f t="shared" si="2"/>
        <v/>
      </c>
      <c r="I131" s="128"/>
      <c r="J131" s="128"/>
    </row>
    <row r="132" spans="1:10">
      <c r="A132" s="196">
        <v>214095</v>
      </c>
      <c r="B132" s="7" t="s">
        <v>186</v>
      </c>
      <c r="C132" s="313"/>
      <c r="D132" s="226"/>
      <c r="E132" s="240"/>
      <c r="F132" s="226"/>
      <c r="G132" s="240" t="str">
        <f t="shared" si="2"/>
        <v/>
      </c>
      <c r="I132" s="128"/>
      <c r="J132" s="128"/>
    </row>
    <row r="133" spans="1:10">
      <c r="A133" s="196">
        <v>218622</v>
      </c>
      <c r="B133" s="7" t="s">
        <v>229</v>
      </c>
      <c r="C133" s="307"/>
      <c r="D133" s="226"/>
      <c r="E133" s="232"/>
      <c r="F133" s="226"/>
      <c r="G133" s="232" t="str">
        <f t="shared" si="2"/>
        <v/>
      </c>
      <c r="I133" s="128"/>
      <c r="J133" s="128"/>
    </row>
    <row r="134" spans="1:10">
      <c r="A134" s="196">
        <v>219010</v>
      </c>
      <c r="B134" s="7" t="s">
        <v>187</v>
      </c>
      <c r="C134" s="307"/>
      <c r="D134" s="226"/>
      <c r="E134" s="232"/>
      <c r="F134" s="226"/>
      <c r="G134" s="232" t="str">
        <f t="shared" si="2"/>
        <v/>
      </c>
      <c r="I134" s="128"/>
      <c r="J134" s="128"/>
    </row>
    <row r="135" spans="1:10">
      <c r="A135" s="196">
        <v>219013</v>
      </c>
      <c r="B135" s="10" t="s">
        <v>188</v>
      </c>
      <c r="C135" s="307"/>
      <c r="D135" s="226"/>
      <c r="E135" s="232"/>
      <c r="F135" s="226"/>
      <c r="G135" s="232" t="str">
        <f t="shared" si="2"/>
        <v/>
      </c>
      <c r="I135" s="128"/>
      <c r="J135" s="128"/>
    </row>
    <row r="136" spans="1:10">
      <c r="A136" s="196">
        <v>219014</v>
      </c>
      <c r="B136" s="10" t="s">
        <v>248</v>
      </c>
      <c r="C136" s="307"/>
      <c r="D136" s="226"/>
      <c r="E136" s="232"/>
      <c r="F136" s="226"/>
      <c r="G136" s="232" t="str">
        <f t="shared" si="2"/>
        <v/>
      </c>
      <c r="I136" s="128"/>
      <c r="J136" s="128"/>
    </row>
    <row r="137" spans="1:10">
      <c r="A137" s="196">
        <v>219022</v>
      </c>
      <c r="B137" s="7" t="s">
        <v>189</v>
      </c>
      <c r="C137" s="307"/>
      <c r="D137" s="226"/>
      <c r="E137" s="232"/>
      <c r="F137" s="226"/>
      <c r="G137" s="232" t="str">
        <f t="shared" si="2"/>
        <v/>
      </c>
      <c r="I137" s="128"/>
      <c r="J137" s="128"/>
    </row>
    <row r="138" spans="1:10">
      <c r="A138" s="196">
        <v>219023</v>
      </c>
      <c r="B138" s="7" t="s">
        <v>249</v>
      </c>
      <c r="C138" s="307"/>
      <c r="D138" s="226"/>
      <c r="E138" s="232"/>
      <c r="F138" s="226"/>
      <c r="G138" s="232" t="str">
        <f t="shared" si="2"/>
        <v/>
      </c>
      <c r="I138" s="128"/>
      <c r="J138" s="128"/>
    </row>
    <row r="139" spans="1:10">
      <c r="A139" s="196">
        <v>219025</v>
      </c>
      <c r="B139" s="7" t="s">
        <v>230</v>
      </c>
      <c r="C139" s="307"/>
      <c r="D139" s="226"/>
      <c r="E139" s="232"/>
      <c r="F139" s="226"/>
      <c r="G139" s="232" t="str">
        <f t="shared" si="2"/>
        <v/>
      </c>
      <c r="I139" s="128"/>
      <c r="J139" s="128"/>
    </row>
    <row r="140" spans="1:10">
      <c r="A140" s="196">
        <v>219029</v>
      </c>
      <c r="B140" s="7" t="s">
        <v>190</v>
      </c>
      <c r="C140" s="307"/>
      <c r="D140" s="226"/>
      <c r="E140" s="232"/>
      <c r="F140" s="226"/>
      <c r="G140" s="232" t="str">
        <f t="shared" si="2"/>
        <v/>
      </c>
      <c r="I140" s="128"/>
      <c r="J140" s="128"/>
    </row>
    <row r="141" spans="1:10">
      <c r="A141" s="196">
        <v>219030</v>
      </c>
      <c r="B141" s="7" t="s">
        <v>231</v>
      </c>
      <c r="C141" s="307"/>
      <c r="D141" s="226"/>
      <c r="E141" s="232"/>
      <c r="F141" s="226"/>
      <c r="G141" s="232" t="str">
        <f t="shared" si="2"/>
        <v/>
      </c>
      <c r="I141" s="128"/>
      <c r="J141" s="128"/>
    </row>
    <row r="142" spans="1:10">
      <c r="A142" s="196">
        <v>219040</v>
      </c>
      <c r="B142" s="7" t="s">
        <v>232</v>
      </c>
      <c r="C142" s="307"/>
      <c r="D142" s="226"/>
      <c r="E142" s="232"/>
      <c r="F142" s="226"/>
      <c r="G142" s="232" t="str">
        <f t="shared" si="2"/>
        <v/>
      </c>
      <c r="I142" s="128"/>
      <c r="J142" s="128"/>
    </row>
    <row r="143" spans="1:10">
      <c r="A143" s="196">
        <v>219042</v>
      </c>
      <c r="B143" s="7" t="s">
        <v>233</v>
      </c>
      <c r="C143" s="307"/>
      <c r="D143" s="226"/>
      <c r="E143" s="232"/>
      <c r="F143" s="226"/>
      <c r="G143" s="232" t="str">
        <f t="shared" si="2"/>
        <v/>
      </c>
      <c r="I143" s="128"/>
      <c r="J143" s="128"/>
    </row>
    <row r="144" spans="1:10">
      <c r="A144" s="196">
        <v>219044</v>
      </c>
      <c r="B144" s="7" t="s">
        <v>234</v>
      </c>
      <c r="C144" s="307"/>
      <c r="D144" s="226"/>
      <c r="E144" s="232"/>
      <c r="F144" s="226"/>
      <c r="G144" s="232" t="str">
        <f t="shared" si="2"/>
        <v/>
      </c>
      <c r="I144" s="128"/>
      <c r="J144" s="128"/>
    </row>
    <row r="145" spans="1:10">
      <c r="A145" s="196">
        <v>219060</v>
      </c>
      <c r="B145" s="7" t="s">
        <v>191</v>
      </c>
      <c r="C145" s="307"/>
      <c r="D145" s="226"/>
      <c r="E145" s="232"/>
      <c r="F145" s="226"/>
      <c r="G145" s="232" t="str">
        <f t="shared" si="2"/>
        <v/>
      </c>
      <c r="I145" s="128"/>
      <c r="J145" s="128"/>
    </row>
    <row r="146" spans="1:10">
      <c r="A146" s="196">
        <v>219061</v>
      </c>
      <c r="B146" s="7" t="s">
        <v>192</v>
      </c>
      <c r="C146" s="307"/>
      <c r="D146" s="226"/>
      <c r="E146" s="232"/>
      <c r="F146" s="226"/>
      <c r="G146" s="232" t="str">
        <f t="shared" si="2"/>
        <v/>
      </c>
      <c r="I146" s="128"/>
      <c r="J146" s="128"/>
    </row>
    <row r="147" spans="1:10">
      <c r="A147" s="196">
        <v>219063</v>
      </c>
      <c r="B147" s="7" t="s">
        <v>250</v>
      </c>
      <c r="C147" s="307"/>
      <c r="D147" s="226"/>
      <c r="E147" s="232"/>
      <c r="F147" s="226"/>
      <c r="G147" s="232" t="str">
        <f t="shared" si="2"/>
        <v/>
      </c>
      <c r="I147" s="128"/>
      <c r="J147" s="128"/>
    </row>
    <row r="148" spans="1:10">
      <c r="A148" s="196">
        <v>219069</v>
      </c>
      <c r="B148" s="7" t="s">
        <v>193</v>
      </c>
      <c r="C148" s="307"/>
      <c r="D148" s="226"/>
      <c r="E148" s="232"/>
      <c r="F148" s="226"/>
      <c r="G148" s="232" t="str">
        <f t="shared" si="2"/>
        <v/>
      </c>
      <c r="I148" s="128"/>
      <c r="J148" s="128"/>
    </row>
    <row r="149" spans="1:10">
      <c r="A149" s="196">
        <v>219077</v>
      </c>
      <c r="B149" s="7" t="s">
        <v>235</v>
      </c>
      <c r="C149" s="307"/>
      <c r="D149" s="226"/>
      <c r="E149" s="232"/>
      <c r="F149" s="226"/>
      <c r="G149" s="232" t="str">
        <f t="shared" si="2"/>
        <v/>
      </c>
      <c r="I149" s="128"/>
      <c r="J149" s="128"/>
    </row>
    <row r="150" spans="1:10">
      <c r="A150" s="196">
        <v>219078</v>
      </c>
      <c r="B150" s="7" t="s">
        <v>197</v>
      </c>
      <c r="C150" s="307"/>
      <c r="D150" s="226"/>
      <c r="E150" s="232"/>
      <c r="F150" s="226"/>
      <c r="G150" s="232" t="str">
        <f t="shared" si="2"/>
        <v/>
      </c>
      <c r="I150" s="128"/>
      <c r="J150" s="128"/>
    </row>
    <row r="151" spans="1:10" ht="14" thickBot="1">
      <c r="A151" s="201" t="s">
        <v>149</v>
      </c>
      <c r="C151" s="316">
        <f>SUM(C103:C150)</f>
        <v>0</v>
      </c>
      <c r="D151" s="226"/>
      <c r="E151" s="316">
        <v>0</v>
      </c>
      <c r="F151" s="226"/>
      <c r="G151" s="238">
        <f>SUM(G103:G150)</f>
        <v>0</v>
      </c>
      <c r="I151" s="128"/>
      <c r="J151" s="128"/>
    </row>
    <row r="152" spans="1:10" ht="14" thickTop="1">
      <c r="A152" s="198"/>
      <c r="C152" s="314"/>
      <c r="E152" s="241"/>
      <c r="G152" s="241"/>
      <c r="I152" s="128"/>
      <c r="J152" s="128"/>
    </row>
    <row r="153" spans="1:10" ht="14">
      <c r="A153" s="200" t="s">
        <v>152</v>
      </c>
      <c r="B153" s="2"/>
      <c r="C153" s="310"/>
      <c r="D153" s="149"/>
      <c r="E153" s="249"/>
      <c r="F153" s="149"/>
      <c r="G153" s="236"/>
      <c r="H153" s="149"/>
      <c r="I153" s="128"/>
      <c r="J153" s="128"/>
    </row>
    <row r="154" spans="1:10">
      <c r="A154" s="196">
        <v>311116</v>
      </c>
      <c r="B154" s="7" t="s">
        <v>202</v>
      </c>
      <c r="C154" s="306"/>
      <c r="D154" s="226"/>
      <c r="E154" s="231"/>
      <c r="F154" s="226"/>
      <c r="G154" s="231" t="str">
        <f t="shared" ref="G154:G218" si="3">IF(E154&lt;&gt;C154,C154-E154,"")</f>
        <v/>
      </c>
      <c r="I154" s="128"/>
      <c r="J154" s="128"/>
    </row>
    <row r="155" spans="1:10">
      <c r="A155" s="196">
        <v>311120</v>
      </c>
      <c r="B155" s="7" t="s">
        <v>203</v>
      </c>
      <c r="C155" s="307"/>
      <c r="D155" s="226"/>
      <c r="E155" s="232"/>
      <c r="F155" s="226"/>
      <c r="G155" s="232" t="str">
        <f t="shared" si="3"/>
        <v/>
      </c>
      <c r="I155" s="128"/>
      <c r="J155" s="128"/>
    </row>
    <row r="156" spans="1:10">
      <c r="A156" s="196">
        <v>311122</v>
      </c>
      <c r="B156" s="10" t="s">
        <v>251</v>
      </c>
      <c r="C156" s="307"/>
      <c r="D156" s="226"/>
      <c r="E156" s="232"/>
      <c r="F156" s="226"/>
      <c r="G156" s="232" t="str">
        <f t="shared" si="3"/>
        <v/>
      </c>
      <c r="I156" s="128"/>
      <c r="J156" s="128"/>
    </row>
    <row r="157" spans="1:10">
      <c r="A157" s="196">
        <v>311123</v>
      </c>
      <c r="B157" s="7" t="s">
        <v>252</v>
      </c>
      <c r="C157" s="307"/>
      <c r="D157" s="226"/>
      <c r="E157" s="232"/>
      <c r="F157" s="226"/>
      <c r="G157" s="232" t="str">
        <f t="shared" si="3"/>
        <v/>
      </c>
      <c r="I157" s="128"/>
      <c r="J157" s="128"/>
    </row>
    <row r="158" spans="1:10">
      <c r="A158" s="196">
        <v>311124</v>
      </c>
      <c r="B158" s="10" t="s">
        <v>204</v>
      </c>
      <c r="C158" s="307"/>
      <c r="D158" s="226"/>
      <c r="E158" s="232"/>
      <c r="F158" s="226"/>
      <c r="G158" s="232" t="str">
        <f t="shared" si="3"/>
        <v/>
      </c>
      <c r="I158" s="128"/>
      <c r="J158" s="128"/>
    </row>
    <row r="159" spans="1:10">
      <c r="A159" s="196">
        <v>311125</v>
      </c>
      <c r="B159" s="7" t="s">
        <v>205</v>
      </c>
      <c r="C159" s="307"/>
      <c r="D159" s="226"/>
      <c r="E159" s="232"/>
      <c r="F159" s="226"/>
      <c r="G159" s="232" t="str">
        <f t="shared" si="3"/>
        <v/>
      </c>
      <c r="I159" s="128"/>
      <c r="J159" s="128"/>
    </row>
    <row r="160" spans="1:10">
      <c r="A160" s="196">
        <v>311126</v>
      </c>
      <c r="B160" s="7" t="s">
        <v>206</v>
      </c>
      <c r="C160" s="307"/>
      <c r="D160" s="226"/>
      <c r="E160" s="232"/>
      <c r="F160" s="226"/>
      <c r="G160" s="232" t="str">
        <f t="shared" si="3"/>
        <v/>
      </c>
      <c r="I160" s="128"/>
      <c r="J160" s="128"/>
    </row>
    <row r="161" spans="1:10">
      <c r="A161" s="196">
        <v>311127</v>
      </c>
      <c r="B161" s="7" t="s">
        <v>207</v>
      </c>
      <c r="C161" s="307"/>
      <c r="D161" s="226"/>
      <c r="E161" s="232"/>
      <c r="F161" s="226"/>
      <c r="G161" s="232" t="str">
        <f t="shared" si="3"/>
        <v/>
      </c>
      <c r="I161" s="128"/>
      <c r="J161" s="128"/>
    </row>
    <row r="162" spans="1:10">
      <c r="A162" s="196">
        <v>311130</v>
      </c>
      <c r="B162" s="10" t="s">
        <v>4</v>
      </c>
      <c r="C162" s="307"/>
      <c r="D162" s="226"/>
      <c r="E162" s="232"/>
      <c r="F162" s="226"/>
      <c r="G162" s="232" t="str">
        <f t="shared" si="3"/>
        <v/>
      </c>
      <c r="I162" s="128"/>
      <c r="J162" s="128"/>
    </row>
    <row r="163" spans="1:10">
      <c r="A163" s="196">
        <v>311131</v>
      </c>
      <c r="B163" s="7" t="s">
        <v>5</v>
      </c>
      <c r="C163" s="307"/>
      <c r="D163" s="226"/>
      <c r="E163" s="232"/>
      <c r="F163" s="226"/>
      <c r="G163" s="232" t="str">
        <f t="shared" si="3"/>
        <v/>
      </c>
      <c r="I163" s="128"/>
      <c r="J163" s="128"/>
    </row>
    <row r="164" spans="1:10">
      <c r="A164" s="196">
        <v>311142</v>
      </c>
      <c r="B164" s="10" t="s">
        <v>253</v>
      </c>
      <c r="C164" s="307"/>
      <c r="D164" s="226"/>
      <c r="E164" s="232"/>
      <c r="F164" s="226"/>
      <c r="G164" s="232" t="str">
        <f t="shared" si="3"/>
        <v/>
      </c>
      <c r="I164" s="128"/>
      <c r="J164" s="128"/>
    </row>
    <row r="165" spans="1:10">
      <c r="A165" s="196">
        <v>311143</v>
      </c>
      <c r="B165" s="7" t="s">
        <v>254</v>
      </c>
      <c r="C165" s="307"/>
      <c r="D165" s="226"/>
      <c r="E165" s="232"/>
      <c r="F165" s="226"/>
      <c r="G165" s="232" t="str">
        <f t="shared" si="3"/>
        <v/>
      </c>
      <c r="I165" s="128"/>
      <c r="J165" s="128"/>
    </row>
    <row r="166" spans="1:10">
      <c r="A166" s="196">
        <v>311150</v>
      </c>
      <c r="B166" s="7" t="s">
        <v>255</v>
      </c>
      <c r="C166" s="307"/>
      <c r="D166" s="226"/>
      <c r="E166" s="232"/>
      <c r="F166" s="226"/>
      <c r="G166" s="232" t="str">
        <f t="shared" si="3"/>
        <v/>
      </c>
      <c r="I166" s="128"/>
      <c r="J166" s="128"/>
    </row>
    <row r="167" spans="1:10">
      <c r="A167" s="196">
        <v>311151</v>
      </c>
      <c r="B167" s="7" t="s">
        <v>256</v>
      </c>
      <c r="C167" s="307"/>
      <c r="D167" s="226"/>
      <c r="E167" s="232"/>
      <c r="F167" s="226"/>
      <c r="G167" s="232" t="str">
        <f t="shared" si="3"/>
        <v/>
      </c>
      <c r="I167" s="128"/>
      <c r="J167" s="128"/>
    </row>
    <row r="168" spans="1:10">
      <c r="A168" s="196">
        <v>311152</v>
      </c>
      <c r="B168" s="7" t="s">
        <v>257</v>
      </c>
      <c r="C168" s="307"/>
      <c r="D168" s="226"/>
      <c r="E168" s="232"/>
      <c r="F168" s="226"/>
      <c r="G168" s="232" t="str">
        <f t="shared" si="3"/>
        <v/>
      </c>
      <c r="I168" s="128"/>
      <c r="J168" s="128"/>
    </row>
    <row r="169" spans="1:10">
      <c r="A169" s="196">
        <v>311153</v>
      </c>
      <c r="B169" s="7" t="s">
        <v>258</v>
      </c>
      <c r="C169" s="307"/>
      <c r="D169" s="226"/>
      <c r="E169" s="232"/>
      <c r="F169" s="226"/>
      <c r="G169" s="232" t="str">
        <f t="shared" si="3"/>
        <v/>
      </c>
      <c r="I169" s="128"/>
      <c r="J169" s="128"/>
    </row>
    <row r="170" spans="1:10">
      <c r="A170" s="196">
        <v>311170</v>
      </c>
      <c r="B170" s="10" t="s">
        <v>259</v>
      </c>
      <c r="C170" s="307"/>
      <c r="D170" s="226"/>
      <c r="E170" s="232"/>
      <c r="F170" s="226"/>
      <c r="G170" s="232" t="str">
        <f t="shared" si="3"/>
        <v/>
      </c>
      <c r="I170" s="128"/>
      <c r="J170" s="128"/>
    </row>
    <row r="171" spans="1:10">
      <c r="A171" s="196">
        <v>311171</v>
      </c>
      <c r="B171" s="7" t="s">
        <v>260</v>
      </c>
      <c r="C171" s="307"/>
      <c r="D171" s="226"/>
      <c r="E171" s="232"/>
      <c r="F171" s="226"/>
      <c r="G171" s="232" t="str">
        <f t="shared" si="3"/>
        <v/>
      </c>
      <c r="I171" s="128"/>
      <c r="J171" s="128"/>
    </row>
    <row r="172" spans="1:10">
      <c r="A172" s="196">
        <v>311180</v>
      </c>
      <c r="B172" s="10" t="s">
        <v>261</v>
      </c>
      <c r="C172" s="307"/>
      <c r="D172" s="226"/>
      <c r="E172" s="232"/>
      <c r="F172" s="226"/>
      <c r="G172" s="232" t="str">
        <f t="shared" si="3"/>
        <v/>
      </c>
      <c r="I172" s="128"/>
      <c r="J172" s="128"/>
    </row>
    <row r="173" spans="1:10">
      <c r="A173" s="196">
        <v>311181</v>
      </c>
      <c r="B173" s="7" t="s">
        <v>262</v>
      </c>
      <c r="C173" s="307"/>
      <c r="D173" s="226"/>
      <c r="E173" s="232"/>
      <c r="F173" s="226"/>
      <c r="G173" s="232" t="str">
        <f t="shared" si="3"/>
        <v/>
      </c>
      <c r="I173" s="128"/>
      <c r="J173" s="128"/>
    </row>
    <row r="174" spans="1:10">
      <c r="A174" s="196">
        <v>311190</v>
      </c>
      <c r="B174" s="7" t="s">
        <v>263</v>
      </c>
      <c r="C174" s="307"/>
      <c r="D174" s="226"/>
      <c r="E174" s="232"/>
      <c r="F174" s="226"/>
      <c r="G174" s="232" t="str">
        <f t="shared" si="3"/>
        <v/>
      </c>
      <c r="I174" s="128"/>
      <c r="J174" s="128"/>
    </row>
    <row r="175" spans="1:10">
      <c r="A175" s="196">
        <v>311191</v>
      </c>
      <c r="B175" s="7" t="s">
        <v>264</v>
      </c>
      <c r="C175" s="307"/>
      <c r="D175" s="226"/>
      <c r="E175" s="232"/>
      <c r="F175" s="226"/>
      <c r="G175" s="232" t="str">
        <f t="shared" si="3"/>
        <v/>
      </c>
      <c r="I175" s="128"/>
      <c r="J175" s="128"/>
    </row>
    <row r="176" spans="1:10">
      <c r="A176" s="196">
        <v>313720</v>
      </c>
      <c r="B176" s="7" t="s">
        <v>265</v>
      </c>
      <c r="C176" s="307"/>
      <c r="D176" s="226"/>
      <c r="E176" s="232"/>
      <c r="F176" s="226"/>
      <c r="G176" s="232" t="str">
        <f t="shared" si="3"/>
        <v/>
      </c>
      <c r="I176" s="128"/>
      <c r="J176" s="128"/>
    </row>
    <row r="177" spans="1:10">
      <c r="A177" s="196">
        <v>313721</v>
      </c>
      <c r="B177" s="7" t="s">
        <v>266</v>
      </c>
      <c r="C177" s="307"/>
      <c r="D177" s="226"/>
      <c r="E177" s="232"/>
      <c r="F177" s="226"/>
      <c r="G177" s="232" t="str">
        <f t="shared" si="3"/>
        <v/>
      </c>
      <c r="I177" s="128"/>
      <c r="J177" s="128"/>
    </row>
    <row r="178" spans="1:10">
      <c r="A178" s="196">
        <v>314010</v>
      </c>
      <c r="B178" s="10" t="s">
        <v>182</v>
      </c>
      <c r="C178" s="307"/>
      <c r="D178" s="226"/>
      <c r="E178" s="232"/>
      <c r="F178" s="226"/>
      <c r="G178" s="232" t="str">
        <f t="shared" si="3"/>
        <v/>
      </c>
      <c r="I178" s="128"/>
      <c r="J178" s="128"/>
    </row>
    <row r="179" spans="1:10">
      <c r="A179" s="196">
        <v>314012</v>
      </c>
      <c r="B179" s="7" t="s">
        <v>267</v>
      </c>
      <c r="C179" s="307"/>
      <c r="D179" s="226"/>
      <c r="E179" s="232"/>
      <c r="F179" s="226"/>
      <c r="G179" s="232" t="str">
        <f t="shared" si="3"/>
        <v/>
      </c>
      <c r="I179" s="128"/>
      <c r="J179" s="128"/>
    </row>
    <row r="180" spans="1:10">
      <c r="A180" s="196">
        <v>314013</v>
      </c>
      <c r="B180" s="10" t="s">
        <v>268</v>
      </c>
      <c r="C180" s="307"/>
      <c r="D180" s="226"/>
      <c r="E180" s="232"/>
      <c r="F180" s="226"/>
      <c r="G180" s="232" t="str">
        <f t="shared" si="3"/>
        <v/>
      </c>
      <c r="I180" s="128"/>
      <c r="J180" s="128"/>
    </row>
    <row r="181" spans="1:10">
      <c r="A181" s="196">
        <v>314014</v>
      </c>
      <c r="B181" s="7" t="s">
        <v>221</v>
      </c>
      <c r="C181" s="307"/>
      <c r="D181" s="226"/>
      <c r="E181" s="232"/>
      <c r="F181" s="226"/>
      <c r="G181" s="232" t="str">
        <f t="shared" si="3"/>
        <v/>
      </c>
      <c r="I181" s="128"/>
      <c r="J181" s="128"/>
    </row>
    <row r="182" spans="1:10">
      <c r="A182" s="196">
        <v>314015</v>
      </c>
      <c r="B182" s="7" t="s">
        <v>222</v>
      </c>
      <c r="C182" s="307"/>
      <c r="D182" s="226"/>
      <c r="E182" s="232"/>
      <c r="F182" s="226"/>
      <c r="G182" s="232" t="str">
        <f t="shared" si="3"/>
        <v/>
      </c>
      <c r="I182" s="128"/>
      <c r="J182" s="128"/>
    </row>
    <row r="183" spans="1:10">
      <c r="A183" s="196">
        <v>314020</v>
      </c>
      <c r="B183" s="7" t="s">
        <v>269</v>
      </c>
      <c r="C183" s="307"/>
      <c r="D183" s="226"/>
      <c r="E183" s="232"/>
      <c r="F183" s="226"/>
      <c r="G183" s="232" t="str">
        <f t="shared" si="3"/>
        <v/>
      </c>
      <c r="I183" s="128"/>
      <c r="J183" s="128"/>
    </row>
    <row r="184" spans="1:10">
      <c r="A184" s="196">
        <v>314022</v>
      </c>
      <c r="B184" s="7" t="s">
        <v>270</v>
      </c>
      <c r="C184" s="307"/>
      <c r="D184" s="226"/>
      <c r="E184" s="232"/>
      <c r="F184" s="226"/>
      <c r="G184" s="232" t="str">
        <f t="shared" si="3"/>
        <v/>
      </c>
      <c r="I184" s="128"/>
      <c r="J184" s="128"/>
    </row>
    <row r="185" spans="1:10">
      <c r="A185" s="196">
        <v>314023</v>
      </c>
      <c r="B185" s="7" t="s">
        <v>271</v>
      </c>
      <c r="C185" s="307"/>
      <c r="D185" s="226"/>
      <c r="E185" s="232"/>
      <c r="F185" s="226"/>
      <c r="G185" s="232" t="str">
        <f t="shared" si="3"/>
        <v/>
      </c>
      <c r="I185" s="128"/>
      <c r="J185" s="128"/>
    </row>
    <row r="186" spans="1:10">
      <c r="A186" s="196">
        <v>314030</v>
      </c>
      <c r="B186" s="7" t="s">
        <v>272</v>
      </c>
      <c r="C186" s="307"/>
      <c r="D186" s="226"/>
      <c r="E186" s="232"/>
      <c r="F186" s="226"/>
      <c r="G186" s="232" t="str">
        <f t="shared" si="3"/>
        <v/>
      </c>
      <c r="I186" s="128"/>
      <c r="J186" s="128"/>
    </row>
    <row r="187" spans="1:10">
      <c r="A187" s="196">
        <v>314031</v>
      </c>
      <c r="B187" s="7" t="s">
        <v>273</v>
      </c>
      <c r="C187" s="307"/>
      <c r="D187" s="226"/>
      <c r="E187" s="232"/>
      <c r="F187" s="226"/>
      <c r="G187" s="232" t="str">
        <f t="shared" si="3"/>
        <v/>
      </c>
      <c r="I187" s="128"/>
      <c r="J187" s="128"/>
    </row>
    <row r="188" spans="1:10">
      <c r="A188" s="196">
        <v>314040</v>
      </c>
      <c r="B188" s="10" t="s">
        <v>274</v>
      </c>
      <c r="C188" s="307"/>
      <c r="D188" s="226"/>
      <c r="E188" s="232"/>
      <c r="F188" s="226"/>
      <c r="G188" s="232" t="str">
        <f t="shared" si="3"/>
        <v/>
      </c>
      <c r="I188" s="128"/>
      <c r="J188" s="128"/>
    </row>
    <row r="189" spans="1:10">
      <c r="A189" s="196">
        <v>314041</v>
      </c>
      <c r="B189" s="7" t="s">
        <v>275</v>
      </c>
      <c r="C189" s="307"/>
      <c r="D189" s="226"/>
      <c r="E189" s="232"/>
      <c r="F189" s="226"/>
      <c r="G189" s="232" t="str">
        <f t="shared" si="3"/>
        <v/>
      </c>
      <c r="I189" s="128"/>
      <c r="J189" s="128"/>
    </row>
    <row r="190" spans="1:10">
      <c r="A190" s="196">
        <v>314050</v>
      </c>
      <c r="B190" s="7" t="s">
        <v>276</v>
      </c>
      <c r="C190" s="307"/>
      <c r="D190" s="226"/>
      <c r="E190" s="232"/>
      <c r="F190" s="226"/>
      <c r="G190" s="232" t="str">
        <f t="shared" si="3"/>
        <v/>
      </c>
      <c r="I190" s="128"/>
      <c r="J190" s="128"/>
    </row>
    <row r="191" spans="1:10">
      <c r="A191" s="196">
        <v>314052</v>
      </c>
      <c r="B191" s="7" t="s">
        <v>277</v>
      </c>
      <c r="C191" s="307"/>
      <c r="D191" s="226"/>
      <c r="E191" s="232"/>
      <c r="F191" s="226"/>
      <c r="G191" s="232" t="str">
        <f t="shared" si="3"/>
        <v/>
      </c>
      <c r="I191" s="128"/>
      <c r="J191" s="128"/>
    </row>
    <row r="192" spans="1:10">
      <c r="A192" s="196">
        <v>314090</v>
      </c>
      <c r="B192" s="10" t="s">
        <v>184</v>
      </c>
      <c r="C192" s="307"/>
      <c r="D192" s="226"/>
      <c r="E192" s="232"/>
      <c r="F192" s="226"/>
      <c r="G192" s="232" t="str">
        <f t="shared" si="3"/>
        <v/>
      </c>
      <c r="I192" s="128"/>
      <c r="J192" s="128"/>
    </row>
    <row r="193" spans="1:10">
      <c r="A193" s="196">
        <v>314091</v>
      </c>
      <c r="B193" s="7" t="s">
        <v>185</v>
      </c>
      <c r="C193" s="307"/>
      <c r="D193" s="226"/>
      <c r="E193" s="232"/>
      <c r="F193" s="226"/>
      <c r="G193" s="232" t="str">
        <f t="shared" si="3"/>
        <v/>
      </c>
      <c r="I193" s="128"/>
      <c r="J193" s="128"/>
    </row>
    <row r="194" spans="1:10">
      <c r="A194" s="196">
        <v>314092</v>
      </c>
      <c r="B194" s="10" t="s">
        <v>223</v>
      </c>
      <c r="C194" s="307"/>
      <c r="D194" s="226"/>
      <c r="E194" s="232"/>
      <c r="F194" s="226"/>
      <c r="G194" s="232" t="str">
        <f t="shared" si="3"/>
        <v/>
      </c>
      <c r="I194" s="128"/>
      <c r="J194" s="128"/>
    </row>
    <row r="195" spans="1:10">
      <c r="A195" s="196">
        <v>314095</v>
      </c>
      <c r="B195" s="7" t="s">
        <v>186</v>
      </c>
      <c r="C195" s="313"/>
      <c r="D195" s="226"/>
      <c r="E195" s="240"/>
      <c r="F195" s="226"/>
      <c r="G195" s="240" t="str">
        <f t="shared" si="3"/>
        <v/>
      </c>
      <c r="I195" s="128"/>
      <c r="J195" s="128"/>
    </row>
    <row r="196" spans="1:10">
      <c r="A196" s="196">
        <v>316122</v>
      </c>
      <c r="B196" s="7" t="s">
        <v>278</v>
      </c>
      <c r="C196" s="307"/>
      <c r="D196" s="226"/>
      <c r="E196" s="232"/>
      <c r="F196" s="226"/>
      <c r="G196" s="232" t="str">
        <f t="shared" si="3"/>
        <v/>
      </c>
      <c r="I196" s="128"/>
      <c r="J196" s="128"/>
    </row>
    <row r="197" spans="1:10">
      <c r="A197" s="196">
        <v>316130</v>
      </c>
      <c r="B197" s="7" t="s">
        <v>279</v>
      </c>
      <c r="C197" s="307"/>
      <c r="D197" s="226"/>
      <c r="E197" s="232"/>
      <c r="F197" s="226"/>
      <c r="G197" s="232" t="str">
        <f t="shared" si="3"/>
        <v/>
      </c>
      <c r="I197" s="128"/>
      <c r="J197" s="128"/>
    </row>
    <row r="198" spans="1:10">
      <c r="A198" s="196">
        <v>316131</v>
      </c>
      <c r="B198" s="7" t="s">
        <v>280</v>
      </c>
      <c r="C198" s="307"/>
      <c r="D198" s="226"/>
      <c r="E198" s="232"/>
      <c r="F198" s="226"/>
      <c r="G198" s="232" t="str">
        <f t="shared" si="3"/>
        <v/>
      </c>
      <c r="I198" s="128"/>
      <c r="J198" s="128"/>
    </row>
    <row r="199" spans="1:10">
      <c r="A199" s="196">
        <v>316132</v>
      </c>
      <c r="B199" s="7" t="s">
        <v>281</v>
      </c>
      <c r="C199" s="307"/>
      <c r="D199" s="226"/>
      <c r="E199" s="232"/>
      <c r="F199" s="226"/>
      <c r="G199" s="232" t="str">
        <f t="shared" si="3"/>
        <v/>
      </c>
      <c r="I199" s="128"/>
      <c r="J199" s="128"/>
    </row>
    <row r="200" spans="1:10">
      <c r="A200" s="196">
        <v>316133</v>
      </c>
      <c r="B200" s="7" t="s">
        <v>282</v>
      </c>
      <c r="C200" s="307"/>
      <c r="D200" s="226"/>
      <c r="E200" s="232"/>
      <c r="F200" s="226"/>
      <c r="G200" s="232" t="str">
        <f t="shared" si="3"/>
        <v/>
      </c>
      <c r="I200" s="128"/>
      <c r="J200" s="128"/>
    </row>
    <row r="201" spans="1:10">
      <c r="A201" s="196">
        <v>316134</v>
      </c>
      <c r="B201" s="7" t="s">
        <v>283</v>
      </c>
      <c r="C201" s="307"/>
      <c r="D201" s="226"/>
      <c r="E201" s="232"/>
      <c r="F201" s="226"/>
      <c r="G201" s="232" t="str">
        <f t="shared" si="3"/>
        <v/>
      </c>
      <c r="I201" s="128"/>
      <c r="J201" s="128"/>
    </row>
    <row r="202" spans="1:10">
      <c r="A202" s="196">
        <v>316135</v>
      </c>
      <c r="B202" s="7" t="s">
        <v>284</v>
      </c>
      <c r="C202" s="307"/>
      <c r="D202" s="226"/>
      <c r="E202" s="232"/>
      <c r="F202" s="226"/>
      <c r="G202" s="232" t="str">
        <f>IF(E202&lt;&gt;C202,C202-E202,"")</f>
        <v/>
      </c>
      <c r="I202" s="128"/>
      <c r="J202" s="128"/>
    </row>
    <row r="203" spans="1:10">
      <c r="A203" s="196">
        <v>316138</v>
      </c>
      <c r="B203" s="7" t="s">
        <v>285</v>
      </c>
      <c r="C203" s="307"/>
      <c r="D203" s="226"/>
      <c r="E203" s="232"/>
      <c r="F203" s="226"/>
      <c r="G203" s="232" t="str">
        <f t="shared" si="3"/>
        <v/>
      </c>
      <c r="I203" s="128"/>
      <c r="J203" s="128"/>
    </row>
    <row r="204" spans="1:10">
      <c r="A204" s="196">
        <v>316140</v>
      </c>
      <c r="B204" s="7" t="s">
        <v>286</v>
      </c>
      <c r="C204" s="307"/>
      <c r="D204" s="226"/>
      <c r="E204" s="232"/>
      <c r="F204" s="226"/>
      <c r="G204" s="232" t="str">
        <f t="shared" si="3"/>
        <v/>
      </c>
      <c r="I204" s="128"/>
      <c r="J204" s="128"/>
    </row>
    <row r="205" spans="1:10">
      <c r="A205" s="196">
        <v>316141</v>
      </c>
      <c r="B205" s="7" t="s">
        <v>287</v>
      </c>
      <c r="C205" s="307"/>
      <c r="D205" s="226"/>
      <c r="E205" s="232"/>
      <c r="F205" s="226"/>
      <c r="G205" s="232" t="str">
        <f t="shared" si="3"/>
        <v/>
      </c>
      <c r="I205" s="128"/>
      <c r="J205" s="128"/>
    </row>
    <row r="206" spans="1:10">
      <c r="A206" s="196">
        <v>316142</v>
      </c>
      <c r="B206" s="7" t="s">
        <v>288</v>
      </c>
      <c r="C206" s="307"/>
      <c r="D206" s="226"/>
      <c r="E206" s="232"/>
      <c r="F206" s="226"/>
      <c r="G206" s="232" t="str">
        <f t="shared" si="3"/>
        <v/>
      </c>
      <c r="I206" s="128"/>
      <c r="J206" s="128"/>
    </row>
    <row r="207" spans="1:10">
      <c r="A207" s="196">
        <v>319010</v>
      </c>
      <c r="B207" s="7" t="s">
        <v>187</v>
      </c>
      <c r="C207" s="307"/>
      <c r="D207" s="226"/>
      <c r="E207" s="232"/>
      <c r="F207" s="226"/>
      <c r="G207" s="232" t="str">
        <f t="shared" si="3"/>
        <v/>
      </c>
      <c r="I207" s="128"/>
      <c r="J207" s="128"/>
    </row>
    <row r="208" spans="1:10">
      <c r="A208" s="196">
        <v>319011</v>
      </c>
      <c r="B208" s="7" t="s">
        <v>289</v>
      </c>
      <c r="C208" s="307"/>
      <c r="D208" s="226"/>
      <c r="E208" s="232"/>
      <c r="F208" s="226"/>
      <c r="G208" s="232" t="str">
        <f t="shared" si="3"/>
        <v/>
      </c>
      <c r="I208" s="128"/>
      <c r="J208" s="128"/>
    </row>
    <row r="209" spans="1:10">
      <c r="A209" s="196">
        <v>319013</v>
      </c>
      <c r="B209" s="7" t="s">
        <v>290</v>
      </c>
      <c r="C209" s="307"/>
      <c r="D209" s="226"/>
      <c r="E209" s="232"/>
      <c r="F209" s="226"/>
      <c r="G209" s="232" t="str">
        <f t="shared" si="3"/>
        <v/>
      </c>
      <c r="I209" s="128"/>
      <c r="J209" s="128"/>
    </row>
    <row r="210" spans="1:10">
      <c r="A210" s="196">
        <v>319019</v>
      </c>
      <c r="B210" s="7" t="s">
        <v>291</v>
      </c>
      <c r="C210" s="307"/>
      <c r="D210" s="226"/>
      <c r="E210" s="232"/>
      <c r="F210" s="226"/>
      <c r="G210" s="232" t="str">
        <f t="shared" si="3"/>
        <v/>
      </c>
      <c r="I210" s="128"/>
      <c r="J210" s="128"/>
    </row>
    <row r="211" spans="1:10">
      <c r="A211" s="196">
        <v>319020</v>
      </c>
      <c r="B211" s="7" t="s">
        <v>292</v>
      </c>
      <c r="C211" s="307"/>
      <c r="D211" s="226"/>
      <c r="E211" s="232"/>
      <c r="F211" s="226"/>
      <c r="G211" s="232" t="str">
        <f t="shared" si="3"/>
        <v/>
      </c>
      <c r="I211" s="128"/>
      <c r="J211" s="128"/>
    </row>
    <row r="212" spans="1:10">
      <c r="A212" s="196">
        <v>319021</v>
      </c>
      <c r="B212" s="7" t="s">
        <v>293</v>
      </c>
      <c r="C212" s="307"/>
      <c r="D212" s="226"/>
      <c r="E212" s="232"/>
      <c r="F212" s="226"/>
      <c r="G212" s="232" t="str">
        <f t="shared" si="3"/>
        <v/>
      </c>
      <c r="I212" s="128"/>
      <c r="J212" s="128"/>
    </row>
    <row r="213" spans="1:10">
      <c r="A213" s="196">
        <v>319022</v>
      </c>
      <c r="B213" s="7" t="s">
        <v>189</v>
      </c>
      <c r="C213" s="307"/>
      <c r="D213" s="226"/>
      <c r="E213" s="232"/>
      <c r="F213" s="226"/>
      <c r="G213" s="232" t="str">
        <f t="shared" si="3"/>
        <v/>
      </c>
      <c r="I213" s="128"/>
      <c r="J213" s="128"/>
    </row>
    <row r="214" spans="1:10">
      <c r="A214" s="196">
        <v>319023</v>
      </c>
      <c r="B214" s="7" t="s">
        <v>249</v>
      </c>
      <c r="C214" s="307"/>
      <c r="D214" s="226"/>
      <c r="E214" s="232"/>
      <c r="F214" s="226"/>
      <c r="G214" s="232" t="str">
        <f t="shared" si="3"/>
        <v/>
      </c>
      <c r="I214" s="128"/>
      <c r="J214" s="128"/>
    </row>
    <row r="215" spans="1:10">
      <c r="A215" s="196">
        <v>319025</v>
      </c>
      <c r="B215" s="7" t="s">
        <v>230</v>
      </c>
      <c r="C215" s="307"/>
      <c r="D215" s="226"/>
      <c r="E215" s="232"/>
      <c r="F215" s="226"/>
      <c r="G215" s="232" t="str">
        <f t="shared" si="3"/>
        <v/>
      </c>
      <c r="I215" s="128"/>
      <c r="J215" s="128"/>
    </row>
    <row r="216" spans="1:10">
      <c r="A216" s="196">
        <v>319027</v>
      </c>
      <c r="B216" s="7" t="s">
        <v>294</v>
      </c>
      <c r="C216" s="307"/>
      <c r="D216" s="226"/>
      <c r="E216" s="232"/>
      <c r="F216" s="226"/>
      <c r="G216" s="232" t="str">
        <f t="shared" si="3"/>
        <v/>
      </c>
      <c r="I216" s="128"/>
      <c r="J216" s="128"/>
    </row>
    <row r="217" spans="1:10">
      <c r="A217" s="196">
        <v>319029</v>
      </c>
      <c r="B217" s="7" t="s">
        <v>190</v>
      </c>
      <c r="C217" s="307"/>
      <c r="D217" s="226"/>
      <c r="E217" s="232"/>
      <c r="F217" s="226"/>
      <c r="G217" s="232" t="str">
        <f t="shared" si="3"/>
        <v/>
      </c>
      <c r="I217" s="128"/>
      <c r="J217" s="128"/>
    </row>
    <row r="218" spans="1:10">
      <c r="A218" s="196">
        <v>319030</v>
      </c>
      <c r="B218" s="7" t="s">
        <v>231</v>
      </c>
      <c r="C218" s="307"/>
      <c r="D218" s="226"/>
      <c r="E218" s="232"/>
      <c r="F218" s="226"/>
      <c r="G218" s="232" t="str">
        <f t="shared" si="3"/>
        <v/>
      </c>
      <c r="I218" s="128"/>
      <c r="J218" s="128"/>
    </row>
    <row r="219" spans="1:10">
      <c r="A219" s="196">
        <v>319031</v>
      </c>
      <c r="B219" s="7" t="s">
        <v>295</v>
      </c>
      <c r="C219" s="307"/>
      <c r="D219" s="226"/>
      <c r="E219" s="232"/>
      <c r="F219" s="226"/>
      <c r="G219" s="232" t="str">
        <f t="shared" ref="G219:G235" si="4">IF(E219&lt;&gt;C219,C219-E219,"")</f>
        <v/>
      </c>
      <c r="I219" s="128"/>
      <c r="J219" s="128"/>
    </row>
    <row r="220" spans="1:10">
      <c r="A220" s="196">
        <v>319032</v>
      </c>
      <c r="B220" s="7" t="s">
        <v>296</v>
      </c>
      <c r="C220" s="307"/>
      <c r="D220" s="226"/>
      <c r="E220" s="232"/>
      <c r="F220" s="226"/>
      <c r="G220" s="232" t="str">
        <f t="shared" si="4"/>
        <v/>
      </c>
      <c r="I220" s="128"/>
      <c r="J220" s="128"/>
    </row>
    <row r="221" spans="1:10">
      <c r="A221" s="196">
        <v>319033</v>
      </c>
      <c r="B221" s="7" t="s">
        <v>297</v>
      </c>
      <c r="C221" s="307"/>
      <c r="D221" s="226"/>
      <c r="E221" s="232"/>
      <c r="F221" s="226"/>
      <c r="G221" s="232" t="str">
        <f>IF(E221&lt;&gt;C221,C221-E221,"")</f>
        <v/>
      </c>
      <c r="I221" s="128"/>
      <c r="J221" s="128"/>
    </row>
    <row r="222" spans="1:10">
      <c r="A222" s="196">
        <v>319040</v>
      </c>
      <c r="B222" s="7" t="s">
        <v>757</v>
      </c>
      <c r="C222" s="307"/>
      <c r="D222" s="226"/>
      <c r="E222" s="232"/>
      <c r="F222" s="226"/>
      <c r="G222" s="232" t="str">
        <f t="shared" si="4"/>
        <v/>
      </c>
      <c r="I222" s="128"/>
      <c r="J222" s="128"/>
    </row>
    <row r="223" spans="1:10">
      <c r="A223" s="196">
        <v>319050</v>
      </c>
      <c r="B223" s="7" t="s">
        <v>298</v>
      </c>
      <c r="C223" s="307"/>
      <c r="D223" s="226"/>
      <c r="E223" s="232"/>
      <c r="F223" s="226"/>
      <c r="G223" s="232" t="str">
        <f t="shared" si="4"/>
        <v/>
      </c>
      <c r="I223" s="128"/>
      <c r="J223" s="128"/>
    </row>
    <row r="224" spans="1:10">
      <c r="A224" s="196">
        <v>319055</v>
      </c>
      <c r="B224" s="7" t="s">
        <v>299</v>
      </c>
      <c r="C224" s="307"/>
      <c r="D224" s="226"/>
      <c r="E224" s="232"/>
      <c r="F224" s="226"/>
      <c r="G224" s="232" t="str">
        <f t="shared" si="4"/>
        <v/>
      </c>
      <c r="I224" s="128"/>
      <c r="J224" s="128"/>
    </row>
    <row r="225" spans="1:10">
      <c r="A225" s="196">
        <v>319056</v>
      </c>
      <c r="B225" s="7" t="s">
        <v>300</v>
      </c>
      <c r="C225" s="307"/>
      <c r="D225" s="226"/>
      <c r="E225" s="232"/>
      <c r="F225" s="226"/>
      <c r="G225" s="232" t="str">
        <f t="shared" si="4"/>
        <v/>
      </c>
      <c r="I225" s="128"/>
      <c r="J225" s="128"/>
    </row>
    <row r="226" spans="1:10">
      <c r="A226" s="196">
        <v>319057</v>
      </c>
      <c r="B226" s="7" t="s">
        <v>301</v>
      </c>
      <c r="C226" s="307"/>
      <c r="D226" s="226"/>
      <c r="E226" s="232"/>
      <c r="F226" s="226"/>
      <c r="G226" s="232" t="str">
        <f t="shared" si="4"/>
        <v/>
      </c>
      <c r="I226" s="128"/>
      <c r="J226" s="128"/>
    </row>
    <row r="227" spans="1:10">
      <c r="A227" s="196">
        <v>319060</v>
      </c>
      <c r="B227" s="7" t="s">
        <v>191</v>
      </c>
      <c r="C227" s="307"/>
      <c r="D227" s="226"/>
      <c r="E227" s="232"/>
      <c r="F227" s="226"/>
      <c r="G227" s="232" t="str">
        <f t="shared" si="4"/>
        <v/>
      </c>
      <c r="I227" s="128"/>
      <c r="J227" s="128"/>
    </row>
    <row r="228" spans="1:10">
      <c r="A228" s="196">
        <v>319061</v>
      </c>
      <c r="B228" s="7" t="s">
        <v>192</v>
      </c>
      <c r="C228" s="307"/>
      <c r="D228" s="226"/>
      <c r="E228" s="232"/>
      <c r="F228" s="226"/>
      <c r="G228" s="232" t="str">
        <f t="shared" si="4"/>
        <v/>
      </c>
      <c r="I228" s="128"/>
      <c r="J228" s="128"/>
    </row>
    <row r="229" spans="1:10">
      <c r="A229" s="196">
        <v>319063</v>
      </c>
      <c r="B229" s="7" t="s">
        <v>250</v>
      </c>
      <c r="C229" s="307"/>
      <c r="D229" s="226"/>
      <c r="E229" s="232"/>
      <c r="F229" s="226"/>
      <c r="G229" s="232" t="str">
        <f t="shared" si="4"/>
        <v/>
      </c>
      <c r="I229" s="128"/>
      <c r="J229" s="128"/>
    </row>
    <row r="230" spans="1:10">
      <c r="A230" s="196">
        <v>319064</v>
      </c>
      <c r="B230" s="7" t="s">
        <v>302</v>
      </c>
      <c r="C230" s="307"/>
      <c r="D230" s="226"/>
      <c r="E230" s="232"/>
      <c r="F230" s="226"/>
      <c r="G230" s="232" t="str">
        <f t="shared" si="4"/>
        <v/>
      </c>
      <c r="I230" s="128"/>
      <c r="J230" s="128"/>
    </row>
    <row r="231" spans="1:10">
      <c r="A231" s="196">
        <v>319069</v>
      </c>
      <c r="B231" s="7" t="s">
        <v>193</v>
      </c>
      <c r="C231" s="307"/>
      <c r="D231" s="226"/>
      <c r="E231" s="232"/>
      <c r="F231" s="226"/>
      <c r="G231" s="232" t="str">
        <f t="shared" si="4"/>
        <v/>
      </c>
      <c r="I231" s="128"/>
      <c r="J231" s="128"/>
    </row>
    <row r="232" spans="1:10">
      <c r="A232" s="196">
        <v>319074</v>
      </c>
      <c r="B232" s="7" t="s">
        <v>6</v>
      </c>
      <c r="C232" s="307"/>
      <c r="D232" s="226"/>
      <c r="E232" s="232"/>
      <c r="F232" s="226"/>
      <c r="G232" s="232" t="str">
        <f t="shared" si="4"/>
        <v/>
      </c>
      <c r="I232" s="128"/>
      <c r="J232" s="128"/>
    </row>
    <row r="233" spans="1:10">
      <c r="A233" s="196">
        <v>319075</v>
      </c>
      <c r="B233" s="7" t="s">
        <v>303</v>
      </c>
      <c r="C233" s="307"/>
      <c r="D233" s="226"/>
      <c r="E233" s="232"/>
      <c r="F233" s="226"/>
      <c r="G233" s="232" t="str">
        <f t="shared" si="4"/>
        <v/>
      </c>
      <c r="I233" s="128"/>
      <c r="J233" s="128"/>
    </row>
    <row r="234" spans="1:10">
      <c r="A234" s="196">
        <v>319077</v>
      </c>
      <c r="B234" s="7" t="s">
        <v>235</v>
      </c>
      <c r="C234" s="307"/>
      <c r="D234" s="226"/>
      <c r="E234" s="232"/>
      <c r="F234" s="226"/>
      <c r="G234" s="232" t="str">
        <f t="shared" si="4"/>
        <v/>
      </c>
      <c r="I234" s="128"/>
      <c r="J234" s="128"/>
    </row>
    <row r="235" spans="1:10">
      <c r="A235" s="196">
        <v>319078</v>
      </c>
      <c r="B235" s="190" t="s">
        <v>197</v>
      </c>
      <c r="C235" s="308"/>
      <c r="D235" s="226"/>
      <c r="E235" s="233"/>
      <c r="F235" s="226"/>
      <c r="G235" s="233" t="str">
        <f t="shared" si="4"/>
        <v/>
      </c>
      <c r="I235" s="128"/>
      <c r="J235" s="128"/>
    </row>
    <row r="236" spans="1:10" ht="14" thickBot="1">
      <c r="A236" s="201" t="s">
        <v>149</v>
      </c>
      <c r="C236" s="316">
        <f>SUM(C154:C235)</f>
        <v>0</v>
      </c>
      <c r="D236" s="226"/>
      <c r="E236" s="316">
        <v>0</v>
      </c>
      <c r="F236" s="226"/>
      <c r="G236" s="316">
        <f>SUM(G154:G235)</f>
        <v>0</v>
      </c>
      <c r="I236" s="128"/>
      <c r="J236" s="128"/>
    </row>
    <row r="237" spans="1:10" ht="14" thickTop="1">
      <c r="A237" s="198"/>
      <c r="I237" s="128"/>
      <c r="J237" s="128"/>
    </row>
    <row r="238" spans="1:10" ht="14">
      <c r="A238" s="200" t="s">
        <v>153</v>
      </c>
      <c r="B238" s="2"/>
      <c r="C238" s="310"/>
      <c r="D238" s="149"/>
      <c r="E238" s="249"/>
      <c r="F238" s="149"/>
      <c r="G238" s="236"/>
      <c r="H238" s="149"/>
      <c r="I238" s="128"/>
      <c r="J238" s="128"/>
    </row>
    <row r="239" spans="1:10">
      <c r="A239" s="196">
        <v>321210</v>
      </c>
      <c r="B239" s="7" t="s">
        <v>210</v>
      </c>
      <c r="C239" s="306"/>
      <c r="D239" s="226"/>
      <c r="E239" s="231"/>
      <c r="F239" s="226"/>
      <c r="G239" s="231" t="str">
        <f t="shared" ref="G239:G302" si="5">IF(E239&lt;&gt;C239,C239-E239,"")</f>
        <v/>
      </c>
      <c r="I239" s="128"/>
      <c r="J239" s="128"/>
    </row>
    <row r="240" spans="1:10">
      <c r="A240" s="196">
        <v>321212</v>
      </c>
      <c r="B240" s="7" t="s">
        <v>304</v>
      </c>
      <c r="C240" s="307"/>
      <c r="D240" s="226"/>
      <c r="E240" s="232"/>
      <c r="F240" s="226"/>
      <c r="G240" s="232" t="str">
        <f t="shared" si="5"/>
        <v/>
      </c>
      <c r="I240" s="128"/>
      <c r="J240" s="128"/>
    </row>
    <row r="241" spans="1:10">
      <c r="A241" s="196">
        <v>321213</v>
      </c>
      <c r="B241" s="7" t="s">
        <v>305</v>
      </c>
      <c r="C241" s="307"/>
      <c r="D241" s="226"/>
      <c r="E241" s="232"/>
      <c r="F241" s="226"/>
      <c r="G241" s="232" t="str">
        <f t="shared" si="5"/>
        <v/>
      </c>
      <c r="I241" s="128"/>
      <c r="J241" s="128"/>
    </row>
    <row r="242" spans="1:10">
      <c r="A242" s="196">
        <v>321214</v>
      </c>
      <c r="B242" s="7" t="s">
        <v>211</v>
      </c>
      <c r="C242" s="307"/>
      <c r="D242" s="226"/>
      <c r="E242" s="232"/>
      <c r="F242" s="226"/>
      <c r="G242" s="232" t="str">
        <f t="shared" si="5"/>
        <v/>
      </c>
      <c r="I242" s="128"/>
      <c r="J242" s="128"/>
    </row>
    <row r="243" spans="1:10">
      <c r="A243" s="196">
        <v>321215</v>
      </c>
      <c r="B243" s="7" t="s">
        <v>212</v>
      </c>
      <c r="C243" s="307"/>
      <c r="D243" s="226"/>
      <c r="E243" s="232"/>
      <c r="F243" s="226"/>
      <c r="G243" s="232" t="str">
        <f t="shared" si="5"/>
        <v/>
      </c>
      <c r="I243" s="128"/>
      <c r="J243" s="128"/>
    </row>
    <row r="244" spans="1:10">
      <c r="A244" s="196">
        <v>321216</v>
      </c>
      <c r="B244" s="7" t="s">
        <v>306</v>
      </c>
      <c r="C244" s="307"/>
      <c r="D244" s="226"/>
      <c r="E244" s="232"/>
      <c r="F244" s="226"/>
      <c r="G244" s="232" t="str">
        <f t="shared" si="5"/>
        <v/>
      </c>
      <c r="I244" s="128"/>
      <c r="J244" s="128"/>
    </row>
    <row r="245" spans="1:10">
      <c r="A245" s="196">
        <v>321220</v>
      </c>
      <c r="B245" s="7" t="s">
        <v>307</v>
      </c>
      <c r="C245" s="307"/>
      <c r="D245" s="226"/>
      <c r="E245" s="232"/>
      <c r="F245" s="226"/>
      <c r="G245" s="232" t="str">
        <f t="shared" si="5"/>
        <v/>
      </c>
      <c r="I245" s="128"/>
      <c r="J245" s="128"/>
    </row>
    <row r="246" spans="1:10">
      <c r="A246" s="196">
        <v>321221</v>
      </c>
      <c r="B246" s="7" t="s">
        <v>308</v>
      </c>
      <c r="C246" s="307"/>
      <c r="D246" s="226"/>
      <c r="E246" s="232"/>
      <c r="F246" s="226"/>
      <c r="G246" s="232" t="str">
        <f t="shared" si="5"/>
        <v/>
      </c>
      <c r="I246" s="128"/>
      <c r="J246" s="128"/>
    </row>
    <row r="247" spans="1:10">
      <c r="A247" s="196">
        <v>321230</v>
      </c>
      <c r="B247" s="7" t="s">
        <v>309</v>
      </c>
      <c r="C247" s="307"/>
      <c r="D247" s="226"/>
      <c r="E247" s="232"/>
      <c r="F247" s="226"/>
      <c r="G247" s="232" t="str">
        <f t="shared" si="5"/>
        <v/>
      </c>
      <c r="I247" s="128"/>
      <c r="J247" s="128"/>
    </row>
    <row r="248" spans="1:10">
      <c r="A248" s="196">
        <v>321231</v>
      </c>
      <c r="B248" s="7" t="s">
        <v>310</v>
      </c>
      <c r="C248" s="307"/>
      <c r="D248" s="226"/>
      <c r="E248" s="232"/>
      <c r="F248" s="226"/>
      <c r="G248" s="232" t="str">
        <f t="shared" si="5"/>
        <v/>
      </c>
      <c r="I248" s="128"/>
      <c r="J248" s="128"/>
    </row>
    <row r="249" spans="1:10">
      <c r="A249" s="196">
        <v>321242</v>
      </c>
      <c r="B249" s="7" t="s">
        <v>311</v>
      </c>
      <c r="C249" s="307"/>
      <c r="D249" s="226"/>
      <c r="E249" s="232"/>
      <c r="F249" s="226"/>
      <c r="G249" s="232" t="str">
        <f t="shared" si="5"/>
        <v/>
      </c>
      <c r="I249" s="128"/>
      <c r="J249" s="128"/>
    </row>
    <row r="250" spans="1:10">
      <c r="A250" s="196">
        <v>321243</v>
      </c>
      <c r="B250" s="7" t="s">
        <v>312</v>
      </c>
      <c r="C250" s="307"/>
      <c r="D250" s="226"/>
      <c r="E250" s="232"/>
      <c r="F250" s="226"/>
      <c r="G250" s="232" t="str">
        <f t="shared" si="5"/>
        <v/>
      </c>
      <c r="I250" s="128"/>
      <c r="J250" s="128"/>
    </row>
    <row r="251" spans="1:10">
      <c r="A251" s="196">
        <v>321290</v>
      </c>
      <c r="B251" s="7" t="s">
        <v>313</v>
      </c>
      <c r="C251" s="307"/>
      <c r="D251" s="226"/>
      <c r="E251" s="232"/>
      <c r="F251" s="226"/>
      <c r="G251" s="232" t="str">
        <f t="shared" si="5"/>
        <v/>
      </c>
      <c r="I251" s="128"/>
      <c r="J251" s="128"/>
    </row>
    <row r="252" spans="1:10">
      <c r="A252" s="196">
        <v>321291</v>
      </c>
      <c r="B252" s="7" t="s">
        <v>314</v>
      </c>
      <c r="C252" s="307"/>
      <c r="D252" s="226"/>
      <c r="E252" s="232"/>
      <c r="F252" s="226"/>
      <c r="G252" s="232" t="str">
        <f t="shared" si="5"/>
        <v/>
      </c>
      <c r="I252" s="128"/>
      <c r="J252" s="128"/>
    </row>
    <row r="253" spans="1:10">
      <c r="A253" s="196">
        <v>324010</v>
      </c>
      <c r="B253" s="9" t="s">
        <v>182</v>
      </c>
      <c r="C253" s="307"/>
      <c r="D253" s="226"/>
      <c r="E253" s="232"/>
      <c r="F253" s="226"/>
      <c r="G253" s="232" t="str">
        <f t="shared" si="5"/>
        <v/>
      </c>
      <c r="I253" s="128"/>
      <c r="J253" s="128"/>
    </row>
    <row r="254" spans="1:10">
      <c r="A254" s="196">
        <v>324092</v>
      </c>
      <c r="B254" s="9" t="s">
        <v>223</v>
      </c>
      <c r="C254" s="307"/>
      <c r="D254" s="226"/>
      <c r="E254" s="232"/>
      <c r="F254" s="226"/>
      <c r="G254" s="232" t="str">
        <f t="shared" si="5"/>
        <v/>
      </c>
      <c r="I254" s="128"/>
      <c r="J254" s="128"/>
    </row>
    <row r="255" spans="1:10">
      <c r="A255" s="196">
        <v>324095</v>
      </c>
      <c r="B255" s="7" t="s">
        <v>186</v>
      </c>
      <c r="C255" s="313"/>
      <c r="D255" s="226"/>
      <c r="E255" s="240"/>
      <c r="F255" s="226"/>
      <c r="G255" s="240" t="str">
        <f t="shared" si="5"/>
        <v/>
      </c>
      <c r="I255" s="128"/>
      <c r="J255" s="128"/>
    </row>
    <row r="256" spans="1:10">
      <c r="A256" s="196">
        <v>329010</v>
      </c>
      <c r="B256" s="7" t="s">
        <v>187</v>
      </c>
      <c r="C256" s="307"/>
      <c r="D256" s="226"/>
      <c r="E256" s="232"/>
      <c r="F256" s="226"/>
      <c r="G256" s="232" t="str">
        <f t="shared" si="5"/>
        <v/>
      </c>
      <c r="I256" s="128"/>
      <c r="J256" s="128"/>
    </row>
    <row r="257" spans="1:10">
      <c r="A257" s="196">
        <v>329027</v>
      </c>
      <c r="B257" s="7" t="s">
        <v>294</v>
      </c>
      <c r="C257" s="307"/>
      <c r="D257" s="226"/>
      <c r="E257" s="232"/>
      <c r="F257" s="226"/>
      <c r="G257" s="232" t="str">
        <f t="shared" si="5"/>
        <v/>
      </c>
      <c r="I257" s="128"/>
      <c r="J257" s="128"/>
    </row>
    <row r="258" spans="1:10">
      <c r="A258" s="196">
        <v>329040</v>
      </c>
      <c r="B258" s="7" t="s">
        <v>232</v>
      </c>
      <c r="C258" s="307"/>
      <c r="D258" s="226"/>
      <c r="E258" s="232"/>
      <c r="F258" s="226"/>
      <c r="G258" s="232" t="str">
        <f t="shared" si="5"/>
        <v/>
      </c>
      <c r="I258" s="128"/>
      <c r="J258" s="128"/>
    </row>
    <row r="259" spans="1:10">
      <c r="A259" s="196">
        <v>329060</v>
      </c>
      <c r="B259" s="7" t="s">
        <v>191</v>
      </c>
      <c r="C259" s="307"/>
      <c r="D259" s="226"/>
      <c r="E259" s="232"/>
      <c r="F259" s="226"/>
      <c r="G259" s="232" t="str">
        <f t="shared" si="5"/>
        <v/>
      </c>
      <c r="I259" s="128"/>
      <c r="J259" s="128"/>
    </row>
    <row r="260" spans="1:10">
      <c r="A260" s="196">
        <v>329064</v>
      </c>
      <c r="B260" s="7" t="s">
        <v>302</v>
      </c>
      <c r="C260" s="307"/>
      <c r="D260" s="226"/>
      <c r="E260" s="232"/>
      <c r="F260" s="226"/>
      <c r="G260" s="232" t="str">
        <f t="shared" si="5"/>
        <v/>
      </c>
      <c r="I260" s="128"/>
      <c r="J260" s="128"/>
    </row>
    <row r="261" spans="1:10">
      <c r="A261" s="196">
        <v>329069</v>
      </c>
      <c r="B261" s="190" t="s">
        <v>193</v>
      </c>
      <c r="C261" s="308"/>
      <c r="D261" s="226"/>
      <c r="E261" s="233"/>
      <c r="F261" s="226"/>
      <c r="G261" s="233" t="str">
        <f t="shared" si="5"/>
        <v/>
      </c>
      <c r="I261" s="128"/>
      <c r="J261" s="128"/>
    </row>
    <row r="262" spans="1:10" ht="14" thickBot="1">
      <c r="A262" s="201" t="s">
        <v>149</v>
      </c>
      <c r="C262" s="316">
        <f>SUM(C239:C261)</f>
        <v>0</v>
      </c>
      <c r="D262" s="226"/>
      <c r="E262" s="316">
        <v>0</v>
      </c>
      <c r="F262" s="226"/>
      <c r="G262" s="238">
        <f>SUM(G239:G261)</f>
        <v>0</v>
      </c>
      <c r="I262" s="128"/>
      <c r="J262" s="128"/>
    </row>
    <row r="263" spans="1:10" ht="14" thickTop="1">
      <c r="A263" s="198"/>
      <c r="G263" s="239" t="str">
        <f t="shared" si="5"/>
        <v/>
      </c>
      <c r="I263" s="128"/>
      <c r="J263" s="128"/>
    </row>
    <row r="264" spans="1:10" ht="14">
      <c r="A264" s="200" t="s">
        <v>154</v>
      </c>
      <c r="B264" s="2"/>
      <c r="C264" s="310"/>
      <c r="D264" s="149"/>
      <c r="E264" s="249"/>
      <c r="F264" s="149"/>
      <c r="G264" s="236"/>
      <c r="H264" s="149"/>
      <c r="I264" s="128"/>
      <c r="J264" s="128"/>
    </row>
    <row r="265" spans="1:10">
      <c r="A265" s="196">
        <v>331310</v>
      </c>
      <c r="B265" s="7" t="s">
        <v>213</v>
      </c>
      <c r="C265" s="306"/>
      <c r="D265" s="226"/>
      <c r="E265" s="231"/>
      <c r="F265" s="226"/>
      <c r="G265" s="231" t="str">
        <f t="shared" si="5"/>
        <v/>
      </c>
      <c r="I265" s="128"/>
      <c r="J265" s="128"/>
    </row>
    <row r="266" spans="1:10">
      <c r="A266" s="196">
        <v>331311</v>
      </c>
      <c r="B266" s="10" t="s">
        <v>214</v>
      </c>
      <c r="C266" s="307"/>
      <c r="D266" s="226"/>
      <c r="E266" s="232"/>
      <c r="F266" s="226"/>
      <c r="G266" s="232" t="str">
        <f t="shared" si="5"/>
        <v/>
      </c>
      <c r="I266" s="128"/>
      <c r="J266" s="128"/>
    </row>
    <row r="267" spans="1:10">
      <c r="A267" s="196">
        <v>331312</v>
      </c>
      <c r="B267" s="7" t="s">
        <v>315</v>
      </c>
      <c r="C267" s="307"/>
      <c r="D267" s="226"/>
      <c r="E267" s="232"/>
      <c r="F267" s="226"/>
      <c r="G267" s="232" t="str">
        <f t="shared" si="5"/>
        <v/>
      </c>
      <c r="I267" s="128"/>
      <c r="J267" s="128"/>
    </row>
    <row r="268" spans="1:10">
      <c r="A268" s="196">
        <v>331313</v>
      </c>
      <c r="B268" s="10" t="s">
        <v>316</v>
      </c>
      <c r="C268" s="307"/>
      <c r="D268" s="226"/>
      <c r="E268" s="232"/>
      <c r="F268" s="226"/>
      <c r="G268" s="232" t="str">
        <f t="shared" si="5"/>
        <v/>
      </c>
      <c r="I268" s="128"/>
      <c r="J268" s="128"/>
    </row>
    <row r="269" spans="1:10">
      <c r="A269" s="196">
        <v>331320</v>
      </c>
      <c r="B269" s="7" t="s">
        <v>317</v>
      </c>
      <c r="C269" s="307"/>
      <c r="D269" s="226"/>
      <c r="E269" s="232"/>
      <c r="F269" s="226"/>
      <c r="G269" s="232" t="str">
        <f t="shared" si="5"/>
        <v/>
      </c>
      <c r="I269" s="128"/>
      <c r="J269" s="128"/>
    </row>
    <row r="270" spans="1:10">
      <c r="A270" s="196">
        <v>331321</v>
      </c>
      <c r="B270" s="10" t="s">
        <v>318</v>
      </c>
      <c r="C270" s="307"/>
      <c r="D270" s="226"/>
      <c r="E270" s="232"/>
      <c r="F270" s="226"/>
      <c r="G270" s="232" t="str">
        <f t="shared" si="5"/>
        <v/>
      </c>
      <c r="I270" s="128"/>
      <c r="J270" s="128"/>
    </row>
    <row r="271" spans="1:10">
      <c r="A271" s="196">
        <v>331330</v>
      </c>
      <c r="B271" s="7" t="s">
        <v>319</v>
      </c>
      <c r="C271" s="307"/>
      <c r="D271" s="226"/>
      <c r="E271" s="232"/>
      <c r="F271" s="226"/>
      <c r="G271" s="232" t="str">
        <f t="shared" si="5"/>
        <v/>
      </c>
      <c r="I271" s="128"/>
      <c r="J271" s="128"/>
    </row>
    <row r="272" spans="1:10">
      <c r="A272" s="196">
        <v>331331</v>
      </c>
      <c r="B272" s="10" t="s">
        <v>320</v>
      </c>
      <c r="C272" s="307"/>
      <c r="D272" s="226"/>
      <c r="E272" s="232"/>
      <c r="F272" s="226"/>
      <c r="G272" s="232" t="str">
        <f t="shared" si="5"/>
        <v/>
      </c>
      <c r="I272" s="128"/>
      <c r="J272" s="128"/>
    </row>
    <row r="273" spans="1:10">
      <c r="A273" s="196">
        <v>331332</v>
      </c>
      <c r="B273" s="7" t="s">
        <v>321</v>
      </c>
      <c r="C273" s="307"/>
      <c r="D273" s="226"/>
      <c r="E273" s="232"/>
      <c r="F273" s="226"/>
      <c r="G273" s="232" t="str">
        <f t="shared" si="5"/>
        <v/>
      </c>
      <c r="I273" s="128"/>
      <c r="J273" s="128"/>
    </row>
    <row r="274" spans="1:10">
      <c r="A274" s="196">
        <v>331333</v>
      </c>
      <c r="B274" s="10" t="s">
        <v>322</v>
      </c>
      <c r="C274" s="307"/>
      <c r="D274" s="226"/>
      <c r="E274" s="232"/>
      <c r="F274" s="226"/>
      <c r="G274" s="232" t="str">
        <f t="shared" si="5"/>
        <v/>
      </c>
      <c r="I274" s="128"/>
      <c r="J274" s="128"/>
    </row>
    <row r="275" spans="1:10">
      <c r="A275" s="196">
        <v>331334</v>
      </c>
      <c r="B275" s="7" t="s">
        <v>323</v>
      </c>
      <c r="C275" s="307"/>
      <c r="D275" s="226"/>
      <c r="E275" s="232"/>
      <c r="F275" s="226"/>
      <c r="G275" s="232" t="str">
        <f t="shared" si="5"/>
        <v/>
      </c>
      <c r="I275" s="128"/>
      <c r="J275" s="128"/>
    </row>
    <row r="276" spans="1:10">
      <c r="A276" s="196">
        <v>331335</v>
      </c>
      <c r="B276" s="10" t="s">
        <v>324</v>
      </c>
      <c r="C276" s="307"/>
      <c r="D276" s="226"/>
      <c r="E276" s="232"/>
      <c r="F276" s="226"/>
      <c r="G276" s="232" t="str">
        <f t="shared" si="5"/>
        <v/>
      </c>
      <c r="I276" s="128"/>
      <c r="J276" s="128"/>
    </row>
    <row r="277" spans="1:10">
      <c r="A277" s="196">
        <v>331340</v>
      </c>
      <c r="B277" s="7" t="s">
        <v>325</v>
      </c>
      <c r="C277" s="307"/>
      <c r="D277" s="226"/>
      <c r="E277" s="232"/>
      <c r="F277" s="226"/>
      <c r="G277" s="232" t="str">
        <f t="shared" si="5"/>
        <v/>
      </c>
      <c r="I277" s="128"/>
      <c r="J277" s="128"/>
    </row>
    <row r="278" spans="1:10">
      <c r="A278" s="196">
        <v>331341</v>
      </c>
      <c r="B278" s="7" t="s">
        <v>326</v>
      </c>
      <c r="C278" s="307"/>
      <c r="D278" s="226"/>
      <c r="E278" s="232"/>
      <c r="F278" s="226"/>
      <c r="G278" s="232" t="str">
        <f t="shared" si="5"/>
        <v/>
      </c>
      <c r="I278" s="128"/>
      <c r="J278" s="128"/>
    </row>
    <row r="279" spans="1:10">
      <c r="A279" s="196">
        <v>331342</v>
      </c>
      <c r="B279" s="7" t="s">
        <v>327</v>
      </c>
      <c r="C279" s="307"/>
      <c r="D279" s="226"/>
      <c r="E279" s="232"/>
      <c r="F279" s="226"/>
      <c r="G279" s="232" t="str">
        <f t="shared" si="5"/>
        <v/>
      </c>
      <c r="I279" s="128"/>
      <c r="J279" s="128"/>
    </row>
    <row r="280" spans="1:10">
      <c r="A280" s="196">
        <v>331343</v>
      </c>
      <c r="B280" s="10" t="s">
        <v>328</v>
      </c>
      <c r="C280" s="307"/>
      <c r="D280" s="226"/>
      <c r="E280" s="232"/>
      <c r="F280" s="226"/>
      <c r="G280" s="232" t="str">
        <f t="shared" si="5"/>
        <v/>
      </c>
      <c r="I280" s="128"/>
      <c r="J280" s="128"/>
    </row>
    <row r="281" spans="1:10">
      <c r="A281" s="196">
        <v>331350</v>
      </c>
      <c r="B281" s="7" t="s">
        <v>329</v>
      </c>
      <c r="C281" s="307"/>
      <c r="D281" s="226"/>
      <c r="E281" s="232"/>
      <c r="F281" s="226"/>
      <c r="G281" s="232" t="str">
        <f t="shared" si="5"/>
        <v/>
      </c>
      <c r="I281" s="128"/>
      <c r="J281" s="128"/>
    </row>
    <row r="282" spans="1:10">
      <c r="A282" s="196">
        <v>331351</v>
      </c>
      <c r="B282" s="7" t="s">
        <v>330</v>
      </c>
      <c r="C282" s="307"/>
      <c r="D282" s="226"/>
      <c r="E282" s="232"/>
      <c r="F282" s="226"/>
      <c r="G282" s="232" t="str">
        <f t="shared" si="5"/>
        <v/>
      </c>
      <c r="I282" s="128"/>
      <c r="J282" s="128"/>
    </row>
    <row r="283" spans="1:10">
      <c r="A283" s="196">
        <v>331352</v>
      </c>
      <c r="B283" s="7" t="s">
        <v>331</v>
      </c>
      <c r="C283" s="307"/>
      <c r="D283" s="226"/>
      <c r="E283" s="232"/>
      <c r="F283" s="226"/>
      <c r="G283" s="232" t="str">
        <f t="shared" si="5"/>
        <v/>
      </c>
      <c r="I283" s="128"/>
      <c r="J283" s="128"/>
    </row>
    <row r="284" spans="1:10">
      <c r="A284" s="196">
        <v>331353</v>
      </c>
      <c r="B284" s="7" t="s">
        <v>332</v>
      </c>
      <c r="C284" s="307"/>
      <c r="D284" s="226"/>
      <c r="E284" s="232"/>
      <c r="F284" s="226"/>
      <c r="G284" s="232" t="str">
        <f t="shared" si="5"/>
        <v/>
      </c>
      <c r="I284" s="128"/>
      <c r="J284" s="128"/>
    </row>
    <row r="285" spans="1:10">
      <c r="A285" s="196">
        <v>331360</v>
      </c>
      <c r="B285" s="7" t="s">
        <v>333</v>
      </c>
      <c r="C285" s="307"/>
      <c r="D285" s="226"/>
      <c r="E285" s="232"/>
      <c r="F285" s="226"/>
      <c r="G285" s="232" t="str">
        <f t="shared" si="5"/>
        <v/>
      </c>
      <c r="I285" s="128"/>
      <c r="J285" s="128"/>
    </row>
    <row r="286" spans="1:10">
      <c r="A286" s="196">
        <v>331361</v>
      </c>
      <c r="B286" s="7" t="s">
        <v>334</v>
      </c>
      <c r="C286" s="307"/>
      <c r="D286" s="226"/>
      <c r="E286" s="232"/>
      <c r="F286" s="226"/>
      <c r="G286" s="232" t="str">
        <f t="shared" si="5"/>
        <v/>
      </c>
      <c r="I286" s="128"/>
      <c r="J286" s="128"/>
    </row>
    <row r="287" spans="1:10">
      <c r="A287" s="196">
        <v>331390</v>
      </c>
      <c r="B287" s="7" t="s">
        <v>335</v>
      </c>
      <c r="C287" s="307"/>
      <c r="D287" s="226"/>
      <c r="E287" s="232"/>
      <c r="F287" s="226"/>
      <c r="G287" s="232" t="str">
        <f t="shared" si="5"/>
        <v/>
      </c>
      <c r="I287" s="128"/>
      <c r="J287" s="128"/>
    </row>
    <row r="288" spans="1:10">
      <c r="A288" s="196">
        <v>331391</v>
      </c>
      <c r="B288" s="10" t="s">
        <v>336</v>
      </c>
      <c r="C288" s="307"/>
      <c r="D288" s="226"/>
      <c r="E288" s="232"/>
      <c r="F288" s="226"/>
      <c r="G288" s="232" t="str">
        <f t="shared" si="5"/>
        <v/>
      </c>
      <c r="I288" s="128"/>
      <c r="J288" s="128"/>
    </row>
    <row r="289" spans="1:10">
      <c r="A289" s="196">
        <v>334092</v>
      </c>
      <c r="B289" s="10" t="s">
        <v>223</v>
      </c>
      <c r="C289" s="307"/>
      <c r="D289" s="226"/>
      <c r="E289" s="232"/>
      <c r="F289" s="226"/>
      <c r="G289" s="232" t="str">
        <f t="shared" si="5"/>
        <v/>
      </c>
      <c r="I289" s="128"/>
      <c r="J289" s="128"/>
    </row>
    <row r="290" spans="1:10">
      <c r="A290" s="196">
        <v>334095</v>
      </c>
      <c r="B290" s="7" t="s">
        <v>186</v>
      </c>
      <c r="C290" s="313"/>
      <c r="D290" s="226"/>
      <c r="E290" s="240"/>
      <c r="F290" s="226"/>
      <c r="G290" s="240" t="str">
        <f t="shared" si="5"/>
        <v/>
      </c>
      <c r="I290" s="128"/>
      <c r="J290" s="128"/>
    </row>
    <row r="291" spans="1:10">
      <c r="A291" s="196">
        <v>336301</v>
      </c>
      <c r="B291" s="10" t="s">
        <v>337</v>
      </c>
      <c r="C291" s="307"/>
      <c r="D291" s="226"/>
      <c r="E291" s="232"/>
      <c r="F291" s="226"/>
      <c r="G291" s="232" t="str">
        <f t="shared" si="5"/>
        <v/>
      </c>
      <c r="I291" s="128"/>
      <c r="J291" s="128"/>
    </row>
    <row r="292" spans="1:10">
      <c r="A292" s="196">
        <v>336311</v>
      </c>
      <c r="B292" s="7" t="s">
        <v>338</v>
      </c>
      <c r="C292" s="307"/>
      <c r="D292" s="226"/>
      <c r="E292" s="232"/>
      <c r="F292" s="226"/>
      <c r="G292" s="232" t="str">
        <f t="shared" si="5"/>
        <v/>
      </c>
      <c r="I292" s="128"/>
      <c r="J292" s="128"/>
    </row>
    <row r="293" spans="1:10">
      <c r="A293" s="196">
        <v>336312</v>
      </c>
      <c r="B293" s="7" t="s">
        <v>339</v>
      </c>
      <c r="C293" s="307"/>
      <c r="D293" s="226"/>
      <c r="E293" s="232"/>
      <c r="F293" s="226"/>
      <c r="G293" s="232" t="str">
        <f t="shared" si="5"/>
        <v/>
      </c>
      <c r="I293" s="128"/>
      <c r="J293" s="128"/>
    </row>
    <row r="294" spans="1:10">
      <c r="A294" s="196">
        <v>336313</v>
      </c>
      <c r="B294" s="7" t="s">
        <v>340</v>
      </c>
      <c r="C294" s="307"/>
      <c r="D294" s="226"/>
      <c r="E294" s="232"/>
      <c r="F294" s="226"/>
      <c r="G294" s="232" t="str">
        <f t="shared" si="5"/>
        <v/>
      </c>
      <c r="I294" s="128"/>
      <c r="J294" s="128"/>
    </row>
    <row r="295" spans="1:10">
      <c r="A295" s="196">
        <v>336314</v>
      </c>
      <c r="B295" s="7" t="s">
        <v>341</v>
      </c>
      <c r="C295" s="307"/>
      <c r="D295" s="226"/>
      <c r="E295" s="232"/>
      <c r="F295" s="226"/>
      <c r="G295" s="232" t="str">
        <f t="shared" si="5"/>
        <v/>
      </c>
      <c r="I295" s="128"/>
      <c r="J295" s="128"/>
    </row>
    <row r="296" spans="1:10">
      <c r="A296" s="196">
        <v>336315</v>
      </c>
      <c r="B296" s="7" t="s">
        <v>342</v>
      </c>
      <c r="C296" s="307"/>
      <c r="D296" s="226"/>
      <c r="E296" s="232"/>
      <c r="F296" s="226"/>
      <c r="G296" s="232" t="str">
        <f t="shared" si="5"/>
        <v/>
      </c>
      <c r="I296" s="128"/>
      <c r="J296" s="128"/>
    </row>
    <row r="297" spans="1:10">
      <c r="A297" s="196">
        <v>336316</v>
      </c>
      <c r="B297" s="7" t="s">
        <v>343</v>
      </c>
      <c r="C297" s="307"/>
      <c r="D297" s="226"/>
      <c r="E297" s="232"/>
      <c r="F297" s="226"/>
      <c r="G297" s="232" t="str">
        <f t="shared" si="5"/>
        <v/>
      </c>
      <c r="I297" s="128"/>
      <c r="J297" s="128"/>
    </row>
    <row r="298" spans="1:10">
      <c r="A298" s="196">
        <v>336317</v>
      </c>
      <c r="B298" s="7" t="s">
        <v>344</v>
      </c>
      <c r="C298" s="307"/>
      <c r="D298" s="226"/>
      <c r="E298" s="232"/>
      <c r="F298" s="226"/>
      <c r="G298" s="232" t="str">
        <f t="shared" si="5"/>
        <v/>
      </c>
      <c r="I298" s="128"/>
      <c r="J298" s="128"/>
    </row>
    <row r="299" spans="1:10">
      <c r="A299" s="196">
        <v>336318</v>
      </c>
      <c r="B299" s="7" t="s">
        <v>345</v>
      </c>
      <c r="C299" s="307"/>
      <c r="D299" s="226"/>
      <c r="E299" s="232"/>
      <c r="F299" s="226"/>
      <c r="G299" s="232" t="str">
        <f t="shared" si="5"/>
        <v/>
      </c>
      <c r="I299" s="128"/>
      <c r="J299" s="128"/>
    </row>
    <row r="300" spans="1:10">
      <c r="A300" s="196">
        <v>336319</v>
      </c>
      <c r="B300" s="7" t="s">
        <v>346</v>
      </c>
      <c r="C300" s="307"/>
      <c r="D300" s="226"/>
      <c r="E300" s="232"/>
      <c r="F300" s="226"/>
      <c r="G300" s="232" t="str">
        <f t="shared" si="5"/>
        <v/>
      </c>
      <c r="I300" s="128"/>
      <c r="J300" s="128"/>
    </row>
    <row r="301" spans="1:10">
      <c r="A301" s="196">
        <v>336320</v>
      </c>
      <c r="B301" s="7" t="s">
        <v>347</v>
      </c>
      <c r="C301" s="307"/>
      <c r="D301" s="226"/>
      <c r="E301" s="232"/>
      <c r="F301" s="226"/>
      <c r="G301" s="232" t="str">
        <f t="shared" si="5"/>
        <v/>
      </c>
      <c r="I301" s="128"/>
      <c r="J301" s="128"/>
    </row>
    <row r="302" spans="1:10">
      <c r="A302" s="196">
        <v>336321</v>
      </c>
      <c r="B302" s="7" t="s">
        <v>348</v>
      </c>
      <c r="C302" s="307"/>
      <c r="D302" s="226"/>
      <c r="E302" s="232"/>
      <c r="F302" s="226"/>
      <c r="G302" s="232" t="str">
        <f t="shared" si="5"/>
        <v/>
      </c>
      <c r="I302" s="128"/>
      <c r="J302" s="128"/>
    </row>
    <row r="303" spans="1:10">
      <c r="A303" s="196">
        <v>336323</v>
      </c>
      <c r="B303" s="7" t="s">
        <v>349</v>
      </c>
      <c r="C303" s="307"/>
      <c r="D303" s="226"/>
      <c r="E303" s="232"/>
      <c r="F303" s="226"/>
      <c r="G303" s="232" t="str">
        <f t="shared" ref="G303:G368" si="6">IF(E303&lt;&gt;C303,C303-E303,"")</f>
        <v/>
      </c>
      <c r="I303" s="128"/>
      <c r="J303" s="128"/>
    </row>
    <row r="304" spans="1:10">
      <c r="A304" s="196">
        <v>336325</v>
      </c>
      <c r="B304" s="7" t="s">
        <v>350</v>
      </c>
      <c r="C304" s="307"/>
      <c r="D304" s="226"/>
      <c r="E304" s="232"/>
      <c r="F304" s="226"/>
      <c r="G304" s="232" t="str">
        <f t="shared" si="6"/>
        <v/>
      </c>
      <c r="I304" s="128"/>
      <c r="J304" s="128"/>
    </row>
    <row r="305" spans="1:10">
      <c r="A305" s="196">
        <v>336327</v>
      </c>
      <c r="B305" s="7" t="s">
        <v>351</v>
      </c>
      <c r="C305" s="307"/>
      <c r="D305" s="226"/>
      <c r="E305" s="232"/>
      <c r="F305" s="226"/>
      <c r="G305" s="232" t="str">
        <f t="shared" si="6"/>
        <v/>
      </c>
      <c r="I305" s="128"/>
      <c r="J305" s="128"/>
    </row>
    <row r="306" spans="1:10">
      <c r="A306" s="196">
        <v>336330</v>
      </c>
      <c r="B306" s="7" t="s">
        <v>352</v>
      </c>
      <c r="C306" s="307"/>
      <c r="D306" s="226"/>
      <c r="E306" s="232"/>
      <c r="F306" s="226"/>
      <c r="G306" s="232" t="str">
        <f t="shared" si="6"/>
        <v/>
      </c>
      <c r="I306" s="128"/>
      <c r="J306" s="128"/>
    </row>
    <row r="307" spans="1:10">
      <c r="A307" s="196">
        <v>336332</v>
      </c>
      <c r="B307" s="7" t="s">
        <v>353</v>
      </c>
      <c r="C307" s="307"/>
      <c r="D307" s="226"/>
      <c r="E307" s="232"/>
      <c r="F307" s="226"/>
      <c r="G307" s="232" t="str">
        <f t="shared" si="6"/>
        <v/>
      </c>
      <c r="I307" s="128"/>
      <c r="J307" s="128"/>
    </row>
    <row r="308" spans="1:10">
      <c r="A308" s="196">
        <v>336334</v>
      </c>
      <c r="B308" s="7" t="s">
        <v>354</v>
      </c>
      <c r="C308" s="307"/>
      <c r="D308" s="226"/>
      <c r="E308" s="232"/>
      <c r="F308" s="226"/>
      <c r="G308" s="232" t="str">
        <f t="shared" si="6"/>
        <v/>
      </c>
      <c r="I308" s="128"/>
      <c r="J308" s="128"/>
    </row>
    <row r="309" spans="1:10">
      <c r="A309" s="196">
        <v>336341</v>
      </c>
      <c r="B309" s="7" t="s">
        <v>355</v>
      </c>
      <c r="C309" s="307"/>
      <c r="D309" s="226"/>
      <c r="E309" s="232"/>
      <c r="F309" s="226"/>
      <c r="G309" s="232" t="str">
        <f t="shared" si="6"/>
        <v/>
      </c>
      <c r="I309" s="128"/>
      <c r="J309" s="128"/>
    </row>
    <row r="310" spans="1:10">
      <c r="A310" s="196">
        <v>336342</v>
      </c>
      <c r="B310" s="7" t="s">
        <v>356</v>
      </c>
      <c r="C310" s="307"/>
      <c r="D310" s="226"/>
      <c r="E310" s="232"/>
      <c r="F310" s="226"/>
      <c r="G310" s="232" t="str">
        <f t="shared" si="6"/>
        <v/>
      </c>
      <c r="I310" s="128"/>
      <c r="J310" s="128"/>
    </row>
    <row r="311" spans="1:10">
      <c r="A311" s="196">
        <v>336350</v>
      </c>
      <c r="B311" s="7" t="s">
        <v>357</v>
      </c>
      <c r="C311" s="307"/>
      <c r="D311" s="226"/>
      <c r="E311" s="232"/>
      <c r="F311" s="226"/>
      <c r="G311" s="232" t="str">
        <f t="shared" si="6"/>
        <v/>
      </c>
      <c r="I311" s="128"/>
      <c r="J311" s="128"/>
    </row>
    <row r="312" spans="1:10">
      <c r="A312" s="196">
        <v>336351</v>
      </c>
      <c r="B312" s="10" t="s">
        <v>358</v>
      </c>
      <c r="C312" s="307"/>
      <c r="D312" s="226"/>
      <c r="E312" s="232"/>
      <c r="F312" s="226"/>
      <c r="G312" s="232" t="str">
        <f t="shared" si="6"/>
        <v/>
      </c>
      <c r="I312" s="128"/>
      <c r="J312" s="128"/>
    </row>
    <row r="313" spans="1:10">
      <c r="A313" s="196">
        <v>336360</v>
      </c>
      <c r="B313" s="7" t="s">
        <v>359</v>
      </c>
      <c r="C313" s="307"/>
      <c r="D313" s="226"/>
      <c r="E313" s="232"/>
      <c r="F313" s="226"/>
      <c r="G313" s="232" t="str">
        <f t="shared" si="6"/>
        <v/>
      </c>
      <c r="I313" s="128"/>
      <c r="J313" s="128"/>
    </row>
    <row r="314" spans="1:10">
      <c r="A314" s="196">
        <v>336361</v>
      </c>
      <c r="B314" s="7" t="s">
        <v>360</v>
      </c>
      <c r="C314" s="307"/>
      <c r="D314" s="226"/>
      <c r="E314" s="232"/>
      <c r="F314" s="226"/>
      <c r="G314" s="232" t="str">
        <f t="shared" si="6"/>
        <v/>
      </c>
      <c r="I314" s="128"/>
      <c r="J314" s="128"/>
    </row>
    <row r="315" spans="1:10">
      <c r="A315" s="196">
        <v>336362</v>
      </c>
      <c r="B315" s="7" t="s">
        <v>361</v>
      </c>
      <c r="C315" s="307"/>
      <c r="D315" s="226"/>
      <c r="E315" s="232"/>
      <c r="F315" s="226"/>
      <c r="G315" s="232" t="str">
        <f t="shared" si="6"/>
        <v/>
      </c>
      <c r="I315" s="128"/>
      <c r="J315" s="128"/>
    </row>
    <row r="316" spans="1:10">
      <c r="A316" s="196">
        <v>338673</v>
      </c>
      <c r="B316" s="7" t="s">
        <v>362</v>
      </c>
      <c r="C316" s="307"/>
      <c r="D316" s="226"/>
      <c r="E316" s="232"/>
      <c r="F316" s="226"/>
      <c r="G316" s="232" t="str">
        <f t="shared" si="6"/>
        <v/>
      </c>
      <c r="I316" s="128"/>
      <c r="J316" s="128"/>
    </row>
    <row r="317" spans="1:10">
      <c r="A317" s="196">
        <v>339010</v>
      </c>
      <c r="B317" s="7" t="s">
        <v>187</v>
      </c>
      <c r="C317" s="307"/>
      <c r="D317" s="226"/>
      <c r="E317" s="232"/>
      <c r="F317" s="226"/>
      <c r="G317" s="232" t="str">
        <f t="shared" si="6"/>
        <v/>
      </c>
      <c r="I317" s="128"/>
      <c r="J317" s="128"/>
    </row>
    <row r="318" spans="1:10">
      <c r="A318" s="196">
        <v>339011</v>
      </c>
      <c r="B318" s="7" t="s">
        <v>289</v>
      </c>
      <c r="C318" s="307"/>
      <c r="D318" s="226"/>
      <c r="E318" s="232"/>
      <c r="F318" s="226"/>
      <c r="G318" s="232" t="str">
        <f t="shared" si="6"/>
        <v/>
      </c>
      <c r="I318" s="128"/>
      <c r="J318" s="128"/>
    </row>
    <row r="319" spans="1:10">
      <c r="A319" s="196">
        <v>339023</v>
      </c>
      <c r="B319" s="7" t="s">
        <v>249</v>
      </c>
      <c r="C319" s="307"/>
      <c r="D319" s="226"/>
      <c r="E319" s="232"/>
      <c r="F319" s="226"/>
      <c r="G319" s="232" t="str">
        <f t="shared" si="6"/>
        <v/>
      </c>
      <c r="I319" s="128"/>
      <c r="J319" s="128"/>
    </row>
    <row r="320" spans="1:10">
      <c r="A320" s="196">
        <v>339025</v>
      </c>
      <c r="B320" s="7" t="s">
        <v>230</v>
      </c>
      <c r="C320" s="307"/>
      <c r="D320" s="226"/>
      <c r="E320" s="232"/>
      <c r="F320" s="226"/>
      <c r="G320" s="232" t="str">
        <f t="shared" si="6"/>
        <v/>
      </c>
      <c r="I320" s="128"/>
      <c r="J320" s="128"/>
    </row>
    <row r="321" spans="1:10">
      <c r="A321" s="196">
        <v>339027</v>
      </c>
      <c r="B321" s="7" t="s">
        <v>294</v>
      </c>
      <c r="C321" s="307"/>
      <c r="D321" s="226"/>
      <c r="E321" s="232"/>
      <c r="F321" s="226"/>
      <c r="G321" s="232" t="str">
        <f t="shared" si="6"/>
        <v/>
      </c>
      <c r="I321" s="128"/>
      <c r="J321" s="128"/>
    </row>
    <row r="322" spans="1:10">
      <c r="A322" s="196">
        <v>339029</v>
      </c>
      <c r="B322" s="7" t="s">
        <v>190</v>
      </c>
      <c r="C322" s="307"/>
      <c r="D322" s="226"/>
      <c r="E322" s="232"/>
      <c r="F322" s="226"/>
      <c r="G322" s="232" t="str">
        <f t="shared" si="6"/>
        <v/>
      </c>
      <c r="I322" s="128"/>
      <c r="J322" s="128"/>
    </row>
    <row r="323" spans="1:10">
      <c r="A323" s="196">
        <v>339040</v>
      </c>
      <c r="B323" s="7" t="s">
        <v>232</v>
      </c>
      <c r="C323" s="307"/>
      <c r="D323" s="226"/>
      <c r="E323" s="232"/>
      <c r="F323" s="226"/>
      <c r="G323" s="232" t="str">
        <f t="shared" si="6"/>
        <v/>
      </c>
      <c r="I323" s="128"/>
      <c r="J323" s="128"/>
    </row>
    <row r="324" spans="1:10">
      <c r="A324" s="196">
        <v>339050</v>
      </c>
      <c r="B324" s="7" t="s">
        <v>298</v>
      </c>
      <c r="C324" s="307"/>
      <c r="D324" s="226"/>
      <c r="E324" s="232"/>
      <c r="F324" s="226"/>
      <c r="G324" s="232" t="str">
        <f t="shared" si="6"/>
        <v/>
      </c>
      <c r="I324" s="128"/>
      <c r="J324" s="128"/>
    </row>
    <row r="325" spans="1:10">
      <c r="A325" s="196">
        <v>339051</v>
      </c>
      <c r="B325" s="7" t="s">
        <v>363</v>
      </c>
      <c r="C325" s="307"/>
      <c r="D325" s="226"/>
      <c r="E325" s="232"/>
      <c r="F325" s="226"/>
      <c r="G325" s="232" t="str">
        <f t="shared" si="6"/>
        <v/>
      </c>
      <c r="I325" s="128"/>
      <c r="J325" s="128"/>
    </row>
    <row r="326" spans="1:10">
      <c r="A326" s="196">
        <v>339052</v>
      </c>
      <c r="B326" s="7" t="s">
        <v>364</v>
      </c>
      <c r="C326" s="307"/>
      <c r="D326" s="226"/>
      <c r="E326" s="232"/>
      <c r="F326" s="226"/>
      <c r="G326" s="232" t="str">
        <f t="shared" si="6"/>
        <v/>
      </c>
      <c r="I326" s="128"/>
      <c r="J326" s="128"/>
    </row>
    <row r="327" spans="1:10">
      <c r="A327" s="196">
        <v>339053</v>
      </c>
      <c r="B327" s="7" t="s">
        <v>365</v>
      </c>
      <c r="C327" s="307"/>
      <c r="D327" s="226"/>
      <c r="E327" s="232"/>
      <c r="F327" s="226"/>
      <c r="G327" s="232" t="str">
        <f t="shared" si="6"/>
        <v/>
      </c>
      <c r="I327" s="128"/>
      <c r="J327" s="128"/>
    </row>
    <row r="328" spans="1:10">
      <c r="A328" s="196">
        <v>339054</v>
      </c>
      <c r="B328" s="7" t="s">
        <v>366</v>
      </c>
      <c r="C328" s="307"/>
      <c r="D328" s="226"/>
      <c r="E328" s="232"/>
      <c r="F328" s="226"/>
      <c r="G328" s="232" t="str">
        <f t="shared" si="6"/>
        <v/>
      </c>
      <c r="I328" s="128"/>
      <c r="J328" s="128"/>
    </row>
    <row r="329" spans="1:10">
      <c r="A329" s="196">
        <v>339055</v>
      </c>
      <c r="B329" s="7" t="s">
        <v>299</v>
      </c>
      <c r="C329" s="307"/>
      <c r="D329" s="226"/>
      <c r="E329" s="232"/>
      <c r="F329" s="226"/>
      <c r="G329" s="232" t="str">
        <f t="shared" si="6"/>
        <v/>
      </c>
      <c r="I329" s="128"/>
      <c r="J329" s="128"/>
    </row>
    <row r="330" spans="1:10">
      <c r="A330" s="196">
        <v>339060</v>
      </c>
      <c r="B330" s="7" t="s">
        <v>191</v>
      </c>
      <c r="C330" s="307"/>
      <c r="D330" s="226"/>
      <c r="E330" s="232"/>
      <c r="F330" s="226"/>
      <c r="G330" s="232" t="str">
        <f t="shared" si="6"/>
        <v/>
      </c>
      <c r="I330" s="128"/>
      <c r="J330" s="128"/>
    </row>
    <row r="331" spans="1:10">
      <c r="A331" s="196">
        <v>339064</v>
      </c>
      <c r="B331" s="7" t="s">
        <v>302</v>
      </c>
      <c r="C331" s="307"/>
      <c r="D331" s="226"/>
      <c r="E331" s="232"/>
      <c r="F331" s="226"/>
      <c r="G331" s="232" t="str">
        <f t="shared" si="6"/>
        <v/>
      </c>
      <c r="I331" s="128"/>
      <c r="J331" s="128"/>
    </row>
    <row r="332" spans="1:10">
      <c r="A332" s="196">
        <v>339069</v>
      </c>
      <c r="B332" s="190" t="s">
        <v>193</v>
      </c>
      <c r="C332" s="308"/>
      <c r="D332" s="226"/>
      <c r="E332" s="233"/>
      <c r="F332" s="226"/>
      <c r="G332" s="233" t="str">
        <f t="shared" si="6"/>
        <v/>
      </c>
      <c r="I332" s="128"/>
      <c r="J332" s="128"/>
    </row>
    <row r="333" spans="1:10" ht="14" thickBot="1">
      <c r="A333" s="201" t="s">
        <v>149</v>
      </c>
      <c r="C333" s="316">
        <f>SUM(C265:C332)</f>
        <v>0</v>
      </c>
      <c r="D333" s="226"/>
      <c r="E333" s="316">
        <v>0</v>
      </c>
      <c r="F333" s="226"/>
      <c r="G333" s="238">
        <f>SUM(G265:G332)</f>
        <v>0</v>
      </c>
      <c r="I333" s="128"/>
      <c r="J333" s="128"/>
    </row>
    <row r="334" spans="1:10" ht="14" thickTop="1">
      <c r="A334" s="198"/>
      <c r="B334"/>
      <c r="G334" s="239" t="str">
        <f t="shared" si="6"/>
        <v/>
      </c>
      <c r="I334" s="128"/>
      <c r="J334" s="128"/>
    </row>
    <row r="335" spans="1:10" ht="14">
      <c r="A335" s="200" t="s">
        <v>155</v>
      </c>
      <c r="B335" s="2"/>
      <c r="C335" s="310"/>
      <c r="D335" s="149"/>
      <c r="E335" s="249"/>
      <c r="F335" s="149"/>
      <c r="G335" s="236"/>
      <c r="H335" s="149"/>
      <c r="I335" s="128"/>
      <c r="J335" s="128"/>
    </row>
    <row r="336" spans="1:10">
      <c r="A336" s="196">
        <v>341410</v>
      </c>
      <c r="B336" s="7" t="s">
        <v>367</v>
      </c>
      <c r="C336" s="306"/>
      <c r="D336" s="226"/>
      <c r="E336" s="231"/>
      <c r="F336" s="226"/>
      <c r="G336" s="231" t="str">
        <f t="shared" si="6"/>
        <v/>
      </c>
      <c r="I336" s="128"/>
      <c r="J336" s="128"/>
    </row>
    <row r="337" spans="1:10">
      <c r="A337" s="196">
        <v>341411</v>
      </c>
      <c r="B337" s="10" t="s">
        <v>368</v>
      </c>
      <c r="C337" s="307"/>
      <c r="D337" s="226"/>
      <c r="E337" s="232"/>
      <c r="F337" s="226"/>
      <c r="G337" s="232" t="str">
        <f t="shared" si="6"/>
        <v/>
      </c>
      <c r="I337" s="128"/>
      <c r="J337" s="128"/>
    </row>
    <row r="338" spans="1:10">
      <c r="A338" s="196">
        <v>341412</v>
      </c>
      <c r="B338" s="7" t="s">
        <v>369</v>
      </c>
      <c r="C338" s="307"/>
      <c r="D338" s="226"/>
      <c r="E338" s="232"/>
      <c r="F338" s="226"/>
      <c r="G338" s="232" t="str">
        <f t="shared" si="6"/>
        <v/>
      </c>
      <c r="I338" s="128"/>
      <c r="J338" s="128"/>
    </row>
    <row r="339" spans="1:10">
      <c r="A339" s="196">
        <v>341413</v>
      </c>
      <c r="B339" s="7" t="s">
        <v>370</v>
      </c>
      <c r="C339" s="307"/>
      <c r="D339" s="226"/>
      <c r="E339" s="232"/>
      <c r="F339" s="226"/>
      <c r="G339" s="232" t="str">
        <f t="shared" si="6"/>
        <v/>
      </c>
      <c r="I339" s="128"/>
      <c r="J339" s="128"/>
    </row>
    <row r="340" spans="1:10">
      <c r="A340" s="196">
        <v>341414</v>
      </c>
      <c r="B340" s="7" t="s">
        <v>371</v>
      </c>
      <c r="C340" s="307"/>
      <c r="D340" s="226"/>
      <c r="E340" s="232"/>
      <c r="F340" s="226"/>
      <c r="G340" s="232" t="str">
        <f t="shared" si="6"/>
        <v/>
      </c>
      <c r="I340" s="128"/>
      <c r="J340" s="128"/>
    </row>
    <row r="341" spans="1:10">
      <c r="A341" s="196">
        <v>341415</v>
      </c>
      <c r="B341" s="10" t="s">
        <v>372</v>
      </c>
      <c r="C341" s="307"/>
      <c r="D341" s="226"/>
      <c r="E341" s="232"/>
      <c r="F341" s="226"/>
      <c r="G341" s="232" t="str">
        <f t="shared" si="6"/>
        <v/>
      </c>
      <c r="I341" s="128"/>
      <c r="J341" s="128"/>
    </row>
    <row r="342" spans="1:10">
      <c r="A342" s="196">
        <v>341416</v>
      </c>
      <c r="B342" s="7" t="s">
        <v>373</v>
      </c>
      <c r="C342" s="307"/>
      <c r="D342" s="226"/>
      <c r="E342" s="232"/>
      <c r="F342" s="226"/>
      <c r="G342" s="232" t="str">
        <f t="shared" si="6"/>
        <v/>
      </c>
      <c r="I342" s="128"/>
      <c r="J342" s="128"/>
    </row>
    <row r="343" spans="1:10">
      <c r="A343" s="196">
        <v>341417</v>
      </c>
      <c r="B343" s="10" t="s">
        <v>374</v>
      </c>
      <c r="C343" s="307"/>
      <c r="D343" s="226"/>
      <c r="E343" s="232"/>
      <c r="F343" s="226"/>
      <c r="G343" s="232" t="str">
        <f t="shared" si="6"/>
        <v/>
      </c>
      <c r="I343" s="128"/>
      <c r="J343" s="128"/>
    </row>
    <row r="344" spans="1:10">
      <c r="A344" s="196">
        <v>341420</v>
      </c>
      <c r="B344" s="7" t="s">
        <v>375</v>
      </c>
      <c r="C344" s="307"/>
      <c r="D344" s="226"/>
      <c r="E344" s="232"/>
      <c r="F344" s="226"/>
      <c r="G344" s="232" t="str">
        <f t="shared" si="6"/>
        <v/>
      </c>
      <c r="I344" s="128"/>
      <c r="J344" s="128"/>
    </row>
    <row r="345" spans="1:10">
      <c r="A345" s="196">
        <v>341421</v>
      </c>
      <c r="B345" s="7" t="s">
        <v>376</v>
      </c>
      <c r="C345" s="307"/>
      <c r="D345" s="226"/>
      <c r="E345" s="232"/>
      <c r="F345" s="226"/>
      <c r="G345" s="232" t="str">
        <f t="shared" si="6"/>
        <v/>
      </c>
      <c r="I345" s="128"/>
      <c r="J345" s="128"/>
    </row>
    <row r="346" spans="1:10">
      <c r="A346" s="196">
        <v>341430</v>
      </c>
      <c r="B346" s="7" t="s">
        <v>377</v>
      </c>
      <c r="C346" s="307"/>
      <c r="D346" s="226"/>
      <c r="E346" s="232"/>
      <c r="F346" s="226"/>
      <c r="G346" s="232" t="str">
        <f t="shared" si="6"/>
        <v/>
      </c>
      <c r="I346" s="128"/>
      <c r="J346" s="128"/>
    </row>
    <row r="347" spans="1:10">
      <c r="A347" s="196">
        <v>341431</v>
      </c>
      <c r="B347" s="7" t="s">
        <v>378</v>
      </c>
      <c r="C347" s="307"/>
      <c r="D347" s="226"/>
      <c r="E347" s="232"/>
      <c r="F347" s="226"/>
      <c r="G347" s="232" t="str">
        <f t="shared" si="6"/>
        <v/>
      </c>
      <c r="I347" s="128"/>
      <c r="J347" s="128"/>
    </row>
    <row r="348" spans="1:10">
      <c r="A348" s="196">
        <v>341440</v>
      </c>
      <c r="B348" s="7" t="s">
        <v>379</v>
      </c>
      <c r="C348" s="307"/>
      <c r="D348" s="226"/>
      <c r="E348" s="232"/>
      <c r="F348" s="226"/>
      <c r="G348" s="232" t="str">
        <f t="shared" si="6"/>
        <v/>
      </c>
      <c r="I348" s="128"/>
      <c r="J348" s="128"/>
    </row>
    <row r="349" spans="1:10">
      <c r="A349" s="196">
        <v>341441</v>
      </c>
      <c r="B349" s="7" t="s">
        <v>380</v>
      </c>
      <c r="C349" s="307"/>
      <c r="D349" s="226"/>
      <c r="E349" s="232"/>
      <c r="F349" s="226"/>
      <c r="G349" s="232" t="str">
        <f t="shared" si="6"/>
        <v/>
      </c>
      <c r="I349" s="128"/>
      <c r="J349" s="128"/>
    </row>
    <row r="350" spans="1:10">
      <c r="A350" s="196">
        <v>341450</v>
      </c>
      <c r="B350" s="7" t="s">
        <v>381</v>
      </c>
      <c r="C350" s="307"/>
      <c r="D350" s="226"/>
      <c r="E350" s="232"/>
      <c r="F350" s="226"/>
      <c r="G350" s="232" t="str">
        <f>IF(E350&lt;&gt;C350,C350-E350,"")</f>
        <v/>
      </c>
      <c r="I350" s="128"/>
      <c r="J350" s="128"/>
    </row>
    <row r="351" spans="1:10">
      <c r="A351" s="196">
        <v>341451</v>
      </c>
      <c r="B351" s="7" t="s">
        <v>382</v>
      </c>
      <c r="C351" s="307"/>
      <c r="D351" s="226"/>
      <c r="E351" s="232"/>
      <c r="F351" s="226"/>
      <c r="G351" s="232" t="str">
        <f>IF(E351&lt;&gt;C351,C351-E351,"")</f>
        <v/>
      </c>
      <c r="I351" s="128"/>
      <c r="J351" s="128"/>
    </row>
    <row r="352" spans="1:10">
      <c r="A352" s="196">
        <v>341490</v>
      </c>
      <c r="B352" s="7" t="s">
        <v>383</v>
      </c>
      <c r="C352" s="307"/>
      <c r="D352" s="226"/>
      <c r="E352" s="232"/>
      <c r="F352" s="226"/>
      <c r="G352" s="232" t="str">
        <f t="shared" si="6"/>
        <v/>
      </c>
      <c r="I352" s="128"/>
      <c r="J352" s="128"/>
    </row>
    <row r="353" spans="1:10">
      <c r="A353" s="196">
        <v>341491</v>
      </c>
      <c r="B353" s="10" t="s">
        <v>384</v>
      </c>
      <c r="C353" s="307"/>
      <c r="D353" s="226"/>
      <c r="E353" s="232"/>
      <c r="F353" s="226"/>
      <c r="G353" s="232" t="str">
        <f t="shared" si="6"/>
        <v/>
      </c>
      <c r="I353" s="128"/>
      <c r="J353" s="128"/>
    </row>
    <row r="354" spans="1:10">
      <c r="A354" s="196">
        <v>344092</v>
      </c>
      <c r="B354" s="7" t="s">
        <v>223</v>
      </c>
      <c r="C354" s="307"/>
      <c r="D354" s="226"/>
      <c r="E354" s="232"/>
      <c r="F354" s="226"/>
      <c r="G354" s="232" t="str">
        <f t="shared" si="6"/>
        <v/>
      </c>
      <c r="I354" s="128"/>
      <c r="J354" s="128"/>
    </row>
    <row r="355" spans="1:10">
      <c r="A355" s="196">
        <v>344095</v>
      </c>
      <c r="B355" s="10" t="s">
        <v>186</v>
      </c>
      <c r="C355" s="313"/>
      <c r="D355" s="226"/>
      <c r="E355" s="240"/>
      <c r="F355" s="226"/>
      <c r="G355" s="240" t="str">
        <f t="shared" si="6"/>
        <v/>
      </c>
      <c r="I355" s="128"/>
      <c r="J355" s="128"/>
    </row>
    <row r="356" spans="1:10">
      <c r="A356" s="196">
        <v>346420</v>
      </c>
      <c r="B356" s="7" t="s">
        <v>385</v>
      </c>
      <c r="C356" s="307"/>
      <c r="D356" s="226"/>
      <c r="E356" s="232"/>
      <c r="F356" s="226"/>
      <c r="G356" s="232" t="str">
        <f t="shared" si="6"/>
        <v/>
      </c>
      <c r="I356" s="128"/>
      <c r="J356" s="128"/>
    </row>
    <row r="357" spans="1:10">
      <c r="A357" s="196">
        <v>346430</v>
      </c>
      <c r="B357" s="10" t="s">
        <v>386</v>
      </c>
      <c r="C357" s="307"/>
      <c r="D357" s="226"/>
      <c r="E357" s="232"/>
      <c r="F357" s="226"/>
      <c r="G357" s="232" t="str">
        <f t="shared" si="6"/>
        <v/>
      </c>
      <c r="I357" s="128"/>
      <c r="J357" s="128"/>
    </row>
    <row r="358" spans="1:10">
      <c r="A358" s="196">
        <v>346440</v>
      </c>
      <c r="B358" s="7" t="s">
        <v>387</v>
      </c>
      <c r="C358" s="307"/>
      <c r="D358" s="226"/>
      <c r="E358" s="232"/>
      <c r="F358" s="226"/>
      <c r="G358" s="232" t="str">
        <f t="shared" si="6"/>
        <v/>
      </c>
      <c r="I358" s="128"/>
      <c r="J358" s="128"/>
    </row>
    <row r="359" spans="1:10">
      <c r="A359" s="196">
        <v>346450</v>
      </c>
      <c r="B359" s="7" t="s">
        <v>388</v>
      </c>
      <c r="C359" s="307"/>
      <c r="D359" s="226"/>
      <c r="E359" s="232"/>
      <c r="F359" s="226"/>
      <c r="G359" s="232" t="str">
        <f t="shared" si="6"/>
        <v/>
      </c>
      <c r="I359" s="128"/>
      <c r="J359" s="128"/>
    </row>
    <row r="360" spans="1:10">
      <c r="A360" s="196">
        <v>346460</v>
      </c>
      <c r="B360" s="7" t="s">
        <v>389</v>
      </c>
      <c r="C360" s="307"/>
      <c r="D360" s="226"/>
      <c r="E360" s="232"/>
      <c r="F360" s="226"/>
      <c r="G360" s="232" t="str">
        <f t="shared" si="6"/>
        <v/>
      </c>
      <c r="I360" s="128"/>
      <c r="J360" s="128"/>
    </row>
    <row r="361" spans="1:10">
      <c r="A361" s="196">
        <v>349010</v>
      </c>
      <c r="B361" s="7" t="s">
        <v>187</v>
      </c>
      <c r="C361" s="307"/>
      <c r="D361" s="226"/>
      <c r="E361" s="232"/>
      <c r="F361" s="226"/>
      <c r="G361" s="232" t="str">
        <f t="shared" si="6"/>
        <v/>
      </c>
      <c r="I361" s="128"/>
      <c r="J361" s="128"/>
    </row>
    <row r="362" spans="1:10">
      <c r="A362" s="196">
        <v>349011</v>
      </c>
      <c r="B362" s="7" t="s">
        <v>289</v>
      </c>
      <c r="C362" s="307"/>
      <c r="D362" s="226"/>
      <c r="E362" s="232"/>
      <c r="F362" s="226"/>
      <c r="G362" s="232" t="str">
        <f t="shared" si="6"/>
        <v/>
      </c>
      <c r="I362" s="128"/>
      <c r="J362" s="128"/>
    </row>
    <row r="363" spans="1:10">
      <c r="A363" s="196">
        <v>349027</v>
      </c>
      <c r="B363" s="7" t="s">
        <v>294</v>
      </c>
      <c r="C363" s="307"/>
      <c r="D363" s="226"/>
      <c r="E363" s="232"/>
      <c r="F363" s="226"/>
      <c r="G363" s="232" t="str">
        <f t="shared" si="6"/>
        <v/>
      </c>
      <c r="I363" s="128"/>
      <c r="J363" s="128"/>
    </row>
    <row r="364" spans="1:10">
      <c r="A364" s="196">
        <v>349040</v>
      </c>
      <c r="B364" s="7" t="s">
        <v>232</v>
      </c>
      <c r="C364" s="307"/>
      <c r="D364" s="226"/>
      <c r="E364" s="232"/>
      <c r="F364" s="226"/>
      <c r="G364" s="232" t="str">
        <f t="shared" si="6"/>
        <v/>
      </c>
      <c r="I364" s="128"/>
      <c r="J364" s="128"/>
    </row>
    <row r="365" spans="1:10">
      <c r="A365" s="196">
        <v>349050</v>
      </c>
      <c r="B365" s="7" t="s">
        <v>298</v>
      </c>
      <c r="C365" s="307"/>
      <c r="D365" s="226"/>
      <c r="E365" s="232"/>
      <c r="F365" s="226"/>
      <c r="G365" s="232" t="str">
        <f t="shared" si="6"/>
        <v/>
      </c>
      <c r="I365" s="128"/>
      <c r="J365" s="128"/>
    </row>
    <row r="366" spans="1:10">
      <c r="A366" s="196">
        <v>349052</v>
      </c>
      <c r="B366" s="7" t="s">
        <v>364</v>
      </c>
      <c r="C366" s="307"/>
      <c r="D366" s="226"/>
      <c r="E366" s="232"/>
      <c r="F366" s="226"/>
      <c r="G366" s="232" t="str">
        <f t="shared" si="6"/>
        <v/>
      </c>
      <c r="I366" s="128"/>
      <c r="J366" s="128"/>
    </row>
    <row r="367" spans="1:10">
      <c r="A367" s="196">
        <v>349053</v>
      </c>
      <c r="B367" s="7" t="s">
        <v>365</v>
      </c>
      <c r="C367" s="307"/>
      <c r="D367" s="226"/>
      <c r="E367" s="232"/>
      <c r="F367" s="226"/>
      <c r="G367" s="232" t="str">
        <f t="shared" si="6"/>
        <v/>
      </c>
      <c r="I367" s="128"/>
      <c r="J367" s="128"/>
    </row>
    <row r="368" spans="1:10">
      <c r="A368" s="196">
        <v>349054</v>
      </c>
      <c r="B368" s="7" t="s">
        <v>366</v>
      </c>
      <c r="C368" s="307"/>
      <c r="D368" s="226"/>
      <c r="E368" s="232"/>
      <c r="F368" s="226"/>
      <c r="G368" s="232" t="str">
        <f t="shared" si="6"/>
        <v/>
      </c>
      <c r="I368" s="128"/>
      <c r="J368" s="128"/>
    </row>
    <row r="369" spans="1:10">
      <c r="A369" s="196">
        <v>349060</v>
      </c>
      <c r="B369" s="7" t="s">
        <v>191</v>
      </c>
      <c r="C369" s="307"/>
      <c r="D369" s="226"/>
      <c r="E369" s="232"/>
      <c r="F369" s="226"/>
      <c r="G369" s="232" t="str">
        <f>IF(E369&lt;&gt;C369,C369-E369,"")</f>
        <v/>
      </c>
      <c r="I369" s="128"/>
      <c r="J369" s="128"/>
    </row>
    <row r="370" spans="1:10">
      <c r="A370" s="196">
        <v>349064</v>
      </c>
      <c r="B370" s="7" t="s">
        <v>302</v>
      </c>
      <c r="C370" s="307"/>
      <c r="D370" s="226"/>
      <c r="E370" s="232"/>
      <c r="F370" s="226"/>
      <c r="G370" s="232" t="str">
        <f>IF(E370&lt;&gt;C370,C370-E370,"")</f>
        <v/>
      </c>
      <c r="I370" s="128"/>
      <c r="J370" s="128"/>
    </row>
    <row r="371" spans="1:10">
      <c r="A371" s="196">
        <v>349069</v>
      </c>
      <c r="B371" s="190" t="s">
        <v>193</v>
      </c>
      <c r="C371" s="308"/>
      <c r="D371" s="226"/>
      <c r="E371" s="233"/>
      <c r="F371" s="226"/>
      <c r="G371" s="233" t="str">
        <f>IF(E371&lt;&gt;C371,C371-E371,"")</f>
        <v/>
      </c>
      <c r="I371" s="128"/>
      <c r="J371" s="128"/>
    </row>
    <row r="372" spans="1:10" ht="14" thickBot="1">
      <c r="A372" s="201" t="s">
        <v>149</v>
      </c>
      <c r="C372" s="316">
        <f>SUM(C336:C371)</f>
        <v>0</v>
      </c>
      <c r="D372" s="226"/>
      <c r="E372" s="316">
        <v>0</v>
      </c>
      <c r="F372" s="226"/>
      <c r="G372" s="238">
        <f>SUM(G336:G371)</f>
        <v>0</v>
      </c>
      <c r="I372" s="128"/>
      <c r="J372" s="128"/>
    </row>
    <row r="373" spans="1:10" ht="14" thickTop="1">
      <c r="A373" s="198"/>
      <c r="I373" s="128"/>
      <c r="J373" s="128"/>
    </row>
    <row r="374" spans="1:10" ht="14">
      <c r="A374" s="200" t="s">
        <v>156</v>
      </c>
      <c r="B374" s="2"/>
      <c r="C374" s="310"/>
      <c r="D374" s="149"/>
      <c r="E374" s="249"/>
      <c r="F374" s="149"/>
      <c r="G374" s="236"/>
      <c r="H374" s="149"/>
      <c r="I374" s="128"/>
      <c r="J374" s="128"/>
    </row>
    <row r="375" spans="1:10">
      <c r="A375" s="196">
        <v>351510</v>
      </c>
      <c r="B375" s="7" t="s">
        <v>390</v>
      </c>
      <c r="C375" s="306"/>
      <c r="D375" s="226"/>
      <c r="E375" s="231"/>
      <c r="F375" s="226"/>
      <c r="G375" s="231" t="str">
        <f t="shared" ref="G375:G401" si="7">IF(E375&lt;&gt;C375,C375-E375,"")</f>
        <v/>
      </c>
      <c r="I375" s="128"/>
      <c r="J375" s="128"/>
    </row>
    <row r="376" spans="1:10">
      <c r="A376" s="196">
        <v>351511</v>
      </c>
      <c r="B376" s="10" t="s">
        <v>391</v>
      </c>
      <c r="C376" s="307"/>
      <c r="D376" s="226"/>
      <c r="E376" s="232"/>
      <c r="F376" s="226"/>
      <c r="G376" s="232" t="str">
        <f t="shared" si="7"/>
        <v/>
      </c>
      <c r="I376" s="128"/>
      <c r="J376" s="128"/>
    </row>
    <row r="377" spans="1:10">
      <c r="A377" s="196">
        <v>351530</v>
      </c>
      <c r="B377" s="7" t="s">
        <v>392</v>
      </c>
      <c r="C377" s="307"/>
      <c r="D377" s="226"/>
      <c r="E377" s="232"/>
      <c r="F377" s="226"/>
      <c r="G377" s="232" t="str">
        <f t="shared" si="7"/>
        <v/>
      </c>
      <c r="I377" s="128"/>
      <c r="J377" s="128"/>
    </row>
    <row r="378" spans="1:10">
      <c r="A378" s="196">
        <v>351531</v>
      </c>
      <c r="B378" s="7" t="s">
        <v>393</v>
      </c>
      <c r="C378" s="307"/>
      <c r="D378" s="226"/>
      <c r="E378" s="232"/>
      <c r="F378" s="226"/>
      <c r="G378" s="232" t="str">
        <f t="shared" si="7"/>
        <v/>
      </c>
      <c r="I378" s="128"/>
      <c r="J378" s="128"/>
    </row>
    <row r="379" spans="1:10">
      <c r="A379" s="196">
        <v>351590</v>
      </c>
      <c r="B379" s="7" t="s">
        <v>394</v>
      </c>
      <c r="C379" s="307"/>
      <c r="D379" s="226"/>
      <c r="E379" s="232"/>
      <c r="F379" s="226"/>
      <c r="G379" s="232" t="str">
        <f t="shared" si="7"/>
        <v/>
      </c>
      <c r="I379" s="128"/>
      <c r="J379" s="128"/>
    </row>
    <row r="380" spans="1:10">
      <c r="A380" s="196">
        <v>351591</v>
      </c>
      <c r="B380" s="7" t="s">
        <v>395</v>
      </c>
      <c r="C380" s="307"/>
      <c r="D380" s="226"/>
      <c r="E380" s="232"/>
      <c r="F380" s="226"/>
      <c r="G380" s="232" t="str">
        <f t="shared" si="7"/>
        <v/>
      </c>
      <c r="I380" s="128"/>
      <c r="J380" s="128"/>
    </row>
    <row r="381" spans="1:10">
      <c r="A381" s="196">
        <v>354092</v>
      </c>
      <c r="B381" s="7" t="s">
        <v>223</v>
      </c>
      <c r="C381" s="307"/>
      <c r="D381" s="226"/>
      <c r="E381" s="232"/>
      <c r="F381" s="226"/>
      <c r="G381" s="232" t="str">
        <f t="shared" si="7"/>
        <v/>
      </c>
      <c r="I381" s="128"/>
      <c r="J381" s="128"/>
    </row>
    <row r="382" spans="1:10">
      <c r="A382" s="196">
        <v>354095</v>
      </c>
      <c r="B382" s="7" t="s">
        <v>186</v>
      </c>
      <c r="C382" s="313"/>
      <c r="D382" s="226"/>
      <c r="E382" s="240"/>
      <c r="F382" s="226"/>
      <c r="G382" s="240" t="str">
        <f t="shared" si="7"/>
        <v/>
      </c>
      <c r="I382" s="128"/>
      <c r="J382" s="128"/>
    </row>
    <row r="383" spans="1:10">
      <c r="A383" s="196">
        <v>356520</v>
      </c>
      <c r="B383" s="10" t="s">
        <v>396</v>
      </c>
      <c r="C383" s="307"/>
      <c r="D383" s="226"/>
      <c r="E383" s="232"/>
      <c r="F383" s="226"/>
      <c r="G383" s="232" t="str">
        <f t="shared" si="7"/>
        <v/>
      </c>
      <c r="I383" s="128"/>
      <c r="J383" s="128"/>
    </row>
    <row r="384" spans="1:10">
      <c r="A384" s="196">
        <v>356530</v>
      </c>
      <c r="B384" s="7" t="s">
        <v>397</v>
      </c>
      <c r="C384" s="307"/>
      <c r="D384" s="226"/>
      <c r="E384" s="232"/>
      <c r="F384" s="226"/>
      <c r="G384" s="232" t="str">
        <f t="shared" si="7"/>
        <v/>
      </c>
      <c r="I384" s="128"/>
      <c r="J384" s="128"/>
    </row>
    <row r="385" spans="1:10">
      <c r="A385" s="196">
        <v>356532</v>
      </c>
      <c r="B385" s="10" t="s">
        <v>398</v>
      </c>
      <c r="C385" s="307"/>
      <c r="D385" s="226"/>
      <c r="E385" s="232"/>
      <c r="F385" s="226"/>
      <c r="G385" s="232" t="str">
        <f t="shared" si="7"/>
        <v/>
      </c>
      <c r="I385" s="128"/>
      <c r="J385" s="128"/>
    </row>
    <row r="386" spans="1:10">
      <c r="A386" s="196">
        <v>356534</v>
      </c>
      <c r="B386" s="7" t="s">
        <v>399</v>
      </c>
      <c r="C386" s="307"/>
      <c r="D386" s="226"/>
      <c r="E386" s="232"/>
      <c r="F386" s="226"/>
      <c r="G386" s="232" t="str">
        <f t="shared" si="7"/>
        <v/>
      </c>
      <c r="I386" s="128"/>
      <c r="J386" s="128"/>
    </row>
    <row r="387" spans="1:10">
      <c r="A387" s="196">
        <v>356540</v>
      </c>
      <c r="B387" s="7" t="s">
        <v>400</v>
      </c>
      <c r="C387" s="307"/>
      <c r="D387" s="226"/>
      <c r="E387" s="232"/>
      <c r="F387" s="226"/>
      <c r="G387" s="232" t="str">
        <f t="shared" si="7"/>
        <v/>
      </c>
      <c r="I387" s="128"/>
      <c r="J387" s="128"/>
    </row>
    <row r="388" spans="1:10">
      <c r="A388" s="196">
        <v>356542</v>
      </c>
      <c r="B388" s="7" t="s">
        <v>401</v>
      </c>
      <c r="C388" s="307"/>
      <c r="D388" s="226"/>
      <c r="E388" s="232"/>
      <c r="F388" s="226"/>
      <c r="G388" s="232" t="str">
        <f t="shared" si="7"/>
        <v/>
      </c>
      <c r="I388" s="128"/>
      <c r="J388" s="128"/>
    </row>
    <row r="389" spans="1:10">
      <c r="A389" s="196">
        <v>356543</v>
      </c>
      <c r="B389" s="7" t="s">
        <v>402</v>
      </c>
      <c r="C389" s="307"/>
      <c r="D389" s="226"/>
      <c r="E389" s="232"/>
      <c r="F389" s="226"/>
      <c r="G389" s="232" t="str">
        <f t="shared" si="7"/>
        <v/>
      </c>
      <c r="I389" s="128"/>
      <c r="J389" s="128"/>
    </row>
    <row r="390" spans="1:10">
      <c r="A390" s="196">
        <v>356545</v>
      </c>
      <c r="B390" s="7" t="s">
        <v>403</v>
      </c>
      <c r="C390" s="307"/>
      <c r="D390" s="226"/>
      <c r="E390" s="232"/>
      <c r="F390" s="226"/>
      <c r="G390" s="232" t="str">
        <f t="shared" si="7"/>
        <v/>
      </c>
      <c r="I390" s="128"/>
      <c r="J390" s="128"/>
    </row>
    <row r="391" spans="1:10">
      <c r="A391" s="196">
        <v>356550</v>
      </c>
      <c r="B391" s="7" t="s">
        <v>404</v>
      </c>
      <c r="C391" s="307"/>
      <c r="D391" s="226"/>
      <c r="E391" s="232"/>
      <c r="F391" s="226"/>
      <c r="G391" s="232" t="str">
        <f t="shared" si="7"/>
        <v/>
      </c>
      <c r="I391" s="128"/>
      <c r="J391" s="128"/>
    </row>
    <row r="392" spans="1:10">
      <c r="A392" s="196">
        <v>356560</v>
      </c>
      <c r="B392" s="7" t="s">
        <v>405</v>
      </c>
      <c r="C392" s="307"/>
      <c r="D392" s="226"/>
      <c r="E392" s="232"/>
      <c r="F392" s="226"/>
      <c r="G392" s="232" t="str">
        <f t="shared" si="7"/>
        <v/>
      </c>
      <c r="I392" s="128"/>
      <c r="J392" s="128"/>
    </row>
    <row r="393" spans="1:10">
      <c r="A393" s="196">
        <v>359010</v>
      </c>
      <c r="B393" s="7" t="s">
        <v>187</v>
      </c>
      <c r="C393" s="307"/>
      <c r="D393" s="226"/>
      <c r="E393" s="232"/>
      <c r="F393" s="226"/>
      <c r="G393" s="232" t="str">
        <f t="shared" si="7"/>
        <v/>
      </c>
      <c r="I393" s="128"/>
      <c r="J393" s="128"/>
    </row>
    <row r="394" spans="1:10">
      <c r="A394" s="196">
        <v>359011</v>
      </c>
      <c r="B394" s="7" t="s">
        <v>289</v>
      </c>
      <c r="C394" s="307"/>
      <c r="D394" s="226"/>
      <c r="E394" s="232"/>
      <c r="F394" s="226"/>
      <c r="G394" s="232" t="str">
        <f t="shared" si="7"/>
        <v/>
      </c>
      <c r="I394" s="128"/>
      <c r="J394" s="128"/>
    </row>
    <row r="395" spans="1:10">
      <c r="A395" s="196">
        <v>359027</v>
      </c>
      <c r="B395" s="7" t="s">
        <v>294</v>
      </c>
      <c r="C395" s="307"/>
      <c r="D395" s="226"/>
      <c r="E395" s="232"/>
      <c r="F395" s="226"/>
      <c r="G395" s="232" t="str">
        <f t="shared" si="7"/>
        <v/>
      </c>
      <c r="I395" s="128"/>
      <c r="J395" s="128"/>
    </row>
    <row r="396" spans="1:10">
      <c r="A396" s="196">
        <v>359050</v>
      </c>
      <c r="B396" s="7" t="s">
        <v>298</v>
      </c>
      <c r="C396" s="307"/>
      <c r="D396" s="226"/>
      <c r="E396" s="232"/>
      <c r="F396" s="226"/>
      <c r="G396" s="232" t="str">
        <f t="shared" si="7"/>
        <v/>
      </c>
      <c r="I396" s="128"/>
      <c r="J396" s="128"/>
    </row>
    <row r="397" spans="1:10">
      <c r="A397" s="196">
        <v>359052</v>
      </c>
      <c r="B397" s="7" t="s">
        <v>364</v>
      </c>
      <c r="C397" s="307"/>
      <c r="D397" s="226"/>
      <c r="E397" s="232"/>
      <c r="F397" s="226"/>
      <c r="G397" s="232" t="str">
        <f t="shared" si="7"/>
        <v/>
      </c>
      <c r="I397" s="128"/>
      <c r="J397" s="128"/>
    </row>
    <row r="398" spans="1:10">
      <c r="A398" s="196">
        <v>359053</v>
      </c>
      <c r="B398" s="7" t="s">
        <v>365</v>
      </c>
      <c r="C398" s="307"/>
      <c r="D398" s="226"/>
      <c r="E398" s="232"/>
      <c r="F398" s="226"/>
      <c r="G398" s="232" t="str">
        <f t="shared" si="7"/>
        <v/>
      </c>
      <c r="I398" s="128"/>
      <c r="J398" s="128"/>
    </row>
    <row r="399" spans="1:10">
      <c r="A399" s="196">
        <v>359054</v>
      </c>
      <c r="B399" s="7" t="s">
        <v>366</v>
      </c>
      <c r="C399" s="307"/>
      <c r="D399" s="226"/>
      <c r="E399" s="232"/>
      <c r="F399" s="226"/>
      <c r="G399" s="232" t="str">
        <f t="shared" si="7"/>
        <v/>
      </c>
      <c r="I399" s="128"/>
      <c r="J399" s="128"/>
    </row>
    <row r="400" spans="1:10">
      <c r="A400" s="196">
        <v>359064</v>
      </c>
      <c r="B400" s="7" t="s">
        <v>302</v>
      </c>
      <c r="C400" s="307"/>
      <c r="D400" s="226"/>
      <c r="E400" s="232"/>
      <c r="F400" s="226"/>
      <c r="G400" s="232" t="str">
        <f t="shared" si="7"/>
        <v/>
      </c>
      <c r="I400" s="128"/>
      <c r="J400" s="128"/>
    </row>
    <row r="401" spans="1:10">
      <c r="A401" s="196">
        <v>359069</v>
      </c>
      <c r="B401" s="190" t="s">
        <v>193</v>
      </c>
      <c r="C401" s="308"/>
      <c r="D401" s="226"/>
      <c r="E401" s="233"/>
      <c r="F401" s="226"/>
      <c r="G401" s="233" t="str">
        <f t="shared" si="7"/>
        <v/>
      </c>
      <c r="I401" s="128"/>
      <c r="J401" s="128"/>
    </row>
    <row r="402" spans="1:10" ht="14" thickBot="1">
      <c r="A402" s="201" t="s">
        <v>149</v>
      </c>
      <c r="C402" s="316">
        <f>SUM(C375:C401)</f>
        <v>0</v>
      </c>
      <c r="D402" s="226"/>
      <c r="E402" s="316">
        <v>0</v>
      </c>
      <c r="F402" s="226"/>
      <c r="G402" s="238">
        <f>SUM(G375:G401)</f>
        <v>0</v>
      </c>
      <c r="I402" s="128"/>
      <c r="J402" s="128"/>
    </row>
    <row r="403" spans="1:10" ht="14" thickTop="1">
      <c r="A403" s="198"/>
      <c r="I403" s="128"/>
      <c r="J403" s="128"/>
    </row>
    <row r="404" spans="1:10" ht="14">
      <c r="A404" s="200" t="s">
        <v>157</v>
      </c>
      <c r="B404" s="2"/>
      <c r="C404" s="310"/>
      <c r="D404" s="149"/>
      <c r="E404" s="249"/>
      <c r="F404" s="149"/>
      <c r="G404" s="236"/>
      <c r="H404" s="149"/>
      <c r="I404" s="128"/>
      <c r="J404" s="128"/>
    </row>
    <row r="405" spans="1:10">
      <c r="A405" s="196">
        <v>361610</v>
      </c>
      <c r="B405" s="7" t="s">
        <v>215</v>
      </c>
      <c r="C405" s="306"/>
      <c r="D405" s="226"/>
      <c r="E405" s="231"/>
      <c r="F405" s="226"/>
      <c r="G405" s="231" t="str">
        <f t="shared" ref="G405:G470" si="8">IF(E405&lt;&gt;C405,C405-E405,"")</f>
        <v/>
      </c>
      <c r="I405" s="128"/>
      <c r="J405" s="128"/>
    </row>
    <row r="406" spans="1:10">
      <c r="A406" s="196">
        <v>361611</v>
      </c>
      <c r="B406" s="10" t="s">
        <v>216</v>
      </c>
      <c r="C406" s="307"/>
      <c r="D406" s="226"/>
      <c r="E406" s="232"/>
      <c r="F406" s="226"/>
      <c r="G406" s="232" t="str">
        <f t="shared" si="8"/>
        <v/>
      </c>
      <c r="I406" s="128"/>
      <c r="J406" s="128"/>
    </row>
    <row r="407" spans="1:10">
      <c r="A407" s="196">
        <v>361612</v>
      </c>
      <c r="B407" s="7" t="s">
        <v>406</v>
      </c>
      <c r="C407" s="307"/>
      <c r="D407" s="226"/>
      <c r="E407" s="232"/>
      <c r="F407" s="226"/>
      <c r="G407" s="232" t="str">
        <f t="shared" si="8"/>
        <v/>
      </c>
      <c r="I407" s="128"/>
      <c r="J407" s="128"/>
    </row>
    <row r="408" spans="1:10">
      <c r="A408" s="196">
        <v>361613</v>
      </c>
      <c r="B408" s="10" t="s">
        <v>407</v>
      </c>
      <c r="C408" s="307"/>
      <c r="D408" s="226"/>
      <c r="E408" s="232"/>
      <c r="F408" s="226"/>
      <c r="G408" s="232" t="str">
        <f t="shared" si="8"/>
        <v/>
      </c>
      <c r="I408" s="128"/>
      <c r="J408" s="128"/>
    </row>
    <row r="409" spans="1:10">
      <c r="A409" s="196">
        <v>361614</v>
      </c>
      <c r="B409" s="7" t="s">
        <v>408</v>
      </c>
      <c r="C409" s="307"/>
      <c r="D409" s="226"/>
      <c r="E409" s="232"/>
      <c r="F409" s="226"/>
      <c r="G409" s="232" t="str">
        <f>IF(E409&lt;&gt;C409,C409-E409,"")</f>
        <v/>
      </c>
      <c r="I409" s="128"/>
      <c r="J409" s="128"/>
    </row>
    <row r="410" spans="1:10">
      <c r="A410" s="196">
        <v>361615</v>
      </c>
      <c r="B410" s="10" t="s">
        <v>409</v>
      </c>
      <c r="C410" s="307"/>
      <c r="D410" s="226"/>
      <c r="E410" s="232"/>
      <c r="F410" s="226"/>
      <c r="G410" s="232" t="str">
        <f t="shared" si="8"/>
        <v/>
      </c>
      <c r="I410" s="128"/>
      <c r="J410" s="128"/>
    </row>
    <row r="411" spans="1:10">
      <c r="A411" s="196">
        <v>361620</v>
      </c>
      <c r="B411" s="7" t="s">
        <v>410</v>
      </c>
      <c r="C411" s="307"/>
      <c r="D411" s="226"/>
      <c r="E411" s="232"/>
      <c r="F411" s="226"/>
      <c r="G411" s="232" t="str">
        <f t="shared" si="8"/>
        <v/>
      </c>
      <c r="I411" s="128"/>
      <c r="J411" s="128"/>
    </row>
    <row r="412" spans="1:10">
      <c r="A412" s="196">
        <v>361621</v>
      </c>
      <c r="B412" s="10" t="s">
        <v>411</v>
      </c>
      <c r="C412" s="307"/>
      <c r="D412" s="226"/>
      <c r="E412" s="232"/>
      <c r="F412" s="226"/>
      <c r="G412" s="232" t="str">
        <f t="shared" si="8"/>
        <v/>
      </c>
      <c r="I412" s="128"/>
      <c r="J412" s="128"/>
    </row>
    <row r="413" spans="1:10">
      <c r="A413" s="196">
        <v>361630</v>
      </c>
      <c r="B413" s="7" t="s">
        <v>412</v>
      </c>
      <c r="C413" s="307"/>
      <c r="D413" s="226"/>
      <c r="E413" s="232"/>
      <c r="F413" s="226"/>
      <c r="G413" s="232" t="str">
        <f t="shared" si="8"/>
        <v/>
      </c>
      <c r="I413" s="128"/>
      <c r="J413" s="128"/>
    </row>
    <row r="414" spans="1:10">
      <c r="A414" s="196">
        <v>361631</v>
      </c>
      <c r="B414" s="10" t="s">
        <v>413</v>
      </c>
      <c r="C414" s="307"/>
      <c r="D414" s="226"/>
      <c r="E414" s="232"/>
      <c r="F414" s="226"/>
      <c r="G414" s="232" t="str">
        <f t="shared" si="8"/>
        <v/>
      </c>
      <c r="I414" s="128"/>
      <c r="J414" s="128"/>
    </row>
    <row r="415" spans="1:10">
      <c r="A415" s="196">
        <v>361690</v>
      </c>
      <c r="B415" s="7" t="s">
        <v>414</v>
      </c>
      <c r="C415" s="307"/>
      <c r="D415" s="226"/>
      <c r="E415" s="232"/>
      <c r="F415" s="226"/>
      <c r="G415" s="232" t="str">
        <f t="shared" si="8"/>
        <v/>
      </c>
      <c r="I415" s="128"/>
      <c r="J415" s="128"/>
    </row>
    <row r="416" spans="1:10">
      <c r="A416" s="196">
        <v>361691</v>
      </c>
      <c r="B416" s="7" t="s">
        <v>415</v>
      </c>
      <c r="C416" s="307"/>
      <c r="D416" s="226"/>
      <c r="E416" s="232"/>
      <c r="F416" s="226"/>
      <c r="G416" s="232" t="str">
        <f t="shared" si="8"/>
        <v/>
      </c>
      <c r="I416" s="128"/>
      <c r="J416" s="128"/>
    </row>
    <row r="417" spans="1:10">
      <c r="A417" s="196">
        <v>364092</v>
      </c>
      <c r="B417" s="7" t="s">
        <v>223</v>
      </c>
      <c r="C417" s="307"/>
      <c r="D417" s="226"/>
      <c r="E417" s="232"/>
      <c r="F417" s="226"/>
      <c r="G417" s="232" t="str">
        <f t="shared" si="8"/>
        <v/>
      </c>
      <c r="I417" s="128"/>
      <c r="J417" s="128"/>
    </row>
    <row r="418" spans="1:10">
      <c r="A418" s="196">
        <v>364095</v>
      </c>
      <c r="B418" s="10" t="s">
        <v>186</v>
      </c>
      <c r="C418" s="313"/>
      <c r="D418" s="226"/>
      <c r="E418" s="240"/>
      <c r="F418" s="226"/>
      <c r="G418" s="240" t="str">
        <f t="shared" si="8"/>
        <v/>
      </c>
      <c r="I418" s="128"/>
      <c r="J418" s="128"/>
    </row>
    <row r="419" spans="1:10">
      <c r="A419" s="196">
        <v>366620</v>
      </c>
      <c r="B419" s="7" t="s">
        <v>416</v>
      </c>
      <c r="C419" s="307"/>
      <c r="D419" s="226"/>
      <c r="E419" s="232"/>
      <c r="F419" s="226"/>
      <c r="G419" s="232" t="str">
        <f t="shared" si="8"/>
        <v/>
      </c>
      <c r="I419" s="128"/>
      <c r="J419" s="128"/>
    </row>
    <row r="420" spans="1:10">
      <c r="A420" s="196">
        <v>366630</v>
      </c>
      <c r="B420" s="7" t="s">
        <v>417</v>
      </c>
      <c r="C420" s="307"/>
      <c r="D420" s="226"/>
      <c r="E420" s="232"/>
      <c r="F420" s="226"/>
      <c r="G420" s="232" t="str">
        <f t="shared" si="8"/>
        <v/>
      </c>
      <c r="I420" s="128"/>
      <c r="J420" s="128"/>
    </row>
    <row r="421" spans="1:10">
      <c r="A421" s="196">
        <v>366640</v>
      </c>
      <c r="B421" s="7" t="s">
        <v>418</v>
      </c>
      <c r="C421" s="307"/>
      <c r="D421" s="226"/>
      <c r="E421" s="232"/>
      <c r="F421" s="226"/>
      <c r="G421" s="232" t="str">
        <f t="shared" si="8"/>
        <v/>
      </c>
      <c r="I421" s="128"/>
      <c r="J421" s="128"/>
    </row>
    <row r="422" spans="1:10">
      <c r="A422" s="196">
        <v>366650</v>
      </c>
      <c r="B422" s="7" t="s">
        <v>419</v>
      </c>
      <c r="C422" s="307"/>
      <c r="D422" s="226"/>
      <c r="E422" s="232"/>
      <c r="F422" s="226"/>
      <c r="G422" s="232" t="str">
        <f t="shared" si="8"/>
        <v/>
      </c>
      <c r="I422" s="128"/>
      <c r="J422" s="128"/>
    </row>
    <row r="423" spans="1:10">
      <c r="A423" s="196">
        <v>366660</v>
      </c>
      <c r="B423" s="7" t="s">
        <v>420</v>
      </c>
      <c r="C423" s="307"/>
      <c r="D423" s="226"/>
      <c r="E423" s="232"/>
      <c r="F423" s="226"/>
      <c r="G423" s="232" t="str">
        <f t="shared" si="8"/>
        <v/>
      </c>
      <c r="I423" s="128"/>
      <c r="J423" s="128"/>
    </row>
    <row r="424" spans="1:10">
      <c r="A424" s="196">
        <v>366670</v>
      </c>
      <c r="B424" s="7" t="s">
        <v>421</v>
      </c>
      <c r="C424" s="307"/>
      <c r="D424" s="226"/>
      <c r="E424" s="232"/>
      <c r="F424" s="226"/>
      <c r="G424" s="232" t="str">
        <f t="shared" si="8"/>
        <v/>
      </c>
      <c r="I424" s="128"/>
      <c r="J424" s="128"/>
    </row>
    <row r="425" spans="1:10">
      <c r="A425" s="196">
        <v>369011</v>
      </c>
      <c r="B425" s="7" t="s">
        <v>289</v>
      </c>
      <c r="C425" s="307"/>
      <c r="D425" s="226"/>
      <c r="E425" s="232"/>
      <c r="F425" s="226"/>
      <c r="G425" s="232" t="str">
        <f t="shared" si="8"/>
        <v/>
      </c>
      <c r="I425" s="128"/>
      <c r="J425" s="128"/>
    </row>
    <row r="426" spans="1:10">
      <c r="A426" s="196">
        <v>369027</v>
      </c>
      <c r="B426" s="7" t="s">
        <v>294</v>
      </c>
      <c r="C426" s="307"/>
      <c r="D426" s="226"/>
      <c r="E426" s="232"/>
      <c r="F426" s="226"/>
      <c r="G426" s="232" t="str">
        <f t="shared" si="8"/>
        <v/>
      </c>
      <c r="I426" s="128"/>
      <c r="J426" s="128"/>
    </row>
    <row r="427" spans="1:10">
      <c r="A427" s="196">
        <v>369040</v>
      </c>
      <c r="B427" s="7" t="s">
        <v>232</v>
      </c>
      <c r="C427" s="307"/>
      <c r="D427" s="226"/>
      <c r="E427" s="232"/>
      <c r="F427" s="226"/>
      <c r="G427" s="232" t="str">
        <f t="shared" si="8"/>
        <v/>
      </c>
      <c r="I427" s="128"/>
      <c r="J427" s="128"/>
    </row>
    <row r="428" spans="1:10">
      <c r="A428" s="196">
        <v>369050</v>
      </c>
      <c r="B428" s="7" t="s">
        <v>298</v>
      </c>
      <c r="C428" s="307"/>
      <c r="D428" s="226"/>
      <c r="E428" s="232"/>
      <c r="F428" s="226"/>
      <c r="G428" s="232" t="str">
        <f t="shared" si="8"/>
        <v/>
      </c>
      <c r="I428" s="128"/>
      <c r="J428" s="128"/>
    </row>
    <row r="429" spans="1:10">
      <c r="A429" s="196">
        <v>369052</v>
      </c>
      <c r="B429" s="7" t="s">
        <v>364</v>
      </c>
      <c r="C429" s="307"/>
      <c r="D429" s="226"/>
      <c r="E429" s="232"/>
      <c r="F429" s="226"/>
      <c r="G429" s="232" t="str">
        <f t="shared" si="8"/>
        <v/>
      </c>
      <c r="I429" s="128"/>
      <c r="J429" s="128"/>
    </row>
    <row r="430" spans="1:10">
      <c r="A430" s="196">
        <v>369053</v>
      </c>
      <c r="B430" s="7" t="s">
        <v>365</v>
      </c>
      <c r="C430" s="307"/>
      <c r="D430" s="226"/>
      <c r="E430" s="232"/>
      <c r="F430" s="226"/>
      <c r="G430" s="232" t="str">
        <f t="shared" si="8"/>
        <v/>
      </c>
      <c r="I430" s="128"/>
      <c r="J430" s="128"/>
    </row>
    <row r="431" spans="1:10">
      <c r="A431" s="196">
        <v>369054</v>
      </c>
      <c r="B431" s="7" t="s">
        <v>366</v>
      </c>
      <c r="C431" s="307"/>
      <c r="D431" s="226"/>
      <c r="E431" s="232"/>
      <c r="F431" s="226"/>
      <c r="G431" s="232" t="str">
        <f t="shared" si="8"/>
        <v/>
      </c>
      <c r="I431" s="128"/>
      <c r="J431" s="128"/>
    </row>
    <row r="432" spans="1:10">
      <c r="A432" s="196">
        <v>369060</v>
      </c>
      <c r="B432" s="7" t="s">
        <v>191</v>
      </c>
      <c r="C432" s="307"/>
      <c r="D432" s="226"/>
      <c r="E432" s="232"/>
      <c r="F432" s="226"/>
      <c r="G432" s="232" t="str">
        <f t="shared" si="8"/>
        <v/>
      </c>
      <c r="I432" s="128"/>
      <c r="J432" s="128"/>
    </row>
    <row r="433" spans="1:10">
      <c r="A433" s="196">
        <v>369064</v>
      </c>
      <c r="B433" s="7" t="s">
        <v>302</v>
      </c>
      <c r="C433" s="307"/>
      <c r="D433" s="226"/>
      <c r="E433" s="232"/>
      <c r="F433" s="226"/>
      <c r="G433" s="232" t="str">
        <f t="shared" si="8"/>
        <v/>
      </c>
      <c r="I433" s="128"/>
      <c r="J433" s="128"/>
    </row>
    <row r="434" spans="1:10">
      <c r="A434" s="196">
        <v>369069</v>
      </c>
      <c r="B434" s="190" t="s">
        <v>193</v>
      </c>
      <c r="C434" s="308"/>
      <c r="D434" s="226"/>
      <c r="E434" s="233"/>
      <c r="F434" s="226"/>
      <c r="G434" s="233" t="str">
        <f t="shared" si="8"/>
        <v/>
      </c>
      <c r="I434" s="128"/>
      <c r="J434" s="128"/>
    </row>
    <row r="435" spans="1:10" ht="14" thickBot="1">
      <c r="A435" s="201" t="s">
        <v>149</v>
      </c>
      <c r="C435" s="316">
        <f>SUM(C405:C434)</f>
        <v>0</v>
      </c>
      <c r="D435" s="226"/>
      <c r="E435" s="316">
        <v>0</v>
      </c>
      <c r="F435" s="226"/>
      <c r="G435" s="238">
        <f>SUM(G405:G434)</f>
        <v>0</v>
      </c>
      <c r="I435" s="128"/>
      <c r="J435" s="128"/>
    </row>
    <row r="436" spans="1:10" ht="14" thickTop="1">
      <c r="A436" s="198"/>
      <c r="G436" s="239" t="str">
        <f t="shared" si="8"/>
        <v/>
      </c>
      <c r="I436" s="128"/>
      <c r="J436" s="128"/>
    </row>
    <row r="437" spans="1:10" ht="14">
      <c r="A437" s="200" t="s">
        <v>158</v>
      </c>
      <c r="B437" s="2"/>
      <c r="C437" s="310"/>
      <c r="D437" s="149"/>
      <c r="E437" s="249"/>
      <c r="F437" s="149"/>
      <c r="G437" s="236"/>
      <c r="H437" s="149"/>
      <c r="I437" s="128"/>
      <c r="J437" s="128"/>
    </row>
    <row r="438" spans="1:10">
      <c r="A438" s="196">
        <v>371710</v>
      </c>
      <c r="B438" s="7" t="s">
        <v>422</v>
      </c>
      <c r="C438" s="306"/>
      <c r="D438" s="226"/>
      <c r="E438" s="231"/>
      <c r="F438" s="226"/>
      <c r="G438" s="231" t="str">
        <f t="shared" si="8"/>
        <v/>
      </c>
      <c r="I438" s="128"/>
      <c r="J438" s="128"/>
    </row>
    <row r="439" spans="1:10">
      <c r="A439" s="196">
        <v>371711</v>
      </c>
      <c r="B439" s="7" t="s">
        <v>423</v>
      </c>
      <c r="C439" s="307"/>
      <c r="D439" s="226"/>
      <c r="E439" s="232"/>
      <c r="F439" s="226"/>
      <c r="G439" s="232" t="str">
        <f t="shared" si="8"/>
        <v/>
      </c>
      <c r="I439" s="128"/>
      <c r="J439" s="128"/>
    </row>
    <row r="440" spans="1:10">
      <c r="A440" s="196">
        <v>371712</v>
      </c>
      <c r="B440" s="7" t="s">
        <v>424</v>
      </c>
      <c r="C440" s="307"/>
      <c r="D440" s="226"/>
      <c r="E440" s="232"/>
      <c r="F440" s="226"/>
      <c r="G440" s="232" t="str">
        <f t="shared" si="8"/>
        <v/>
      </c>
      <c r="I440" s="128"/>
      <c r="J440" s="128"/>
    </row>
    <row r="441" spans="1:10">
      <c r="A441" s="196">
        <v>371713</v>
      </c>
      <c r="B441" s="10" t="s">
        <v>425</v>
      </c>
      <c r="C441" s="307"/>
      <c r="D441" s="226"/>
      <c r="E441" s="232"/>
      <c r="F441" s="226"/>
      <c r="G441" s="232" t="str">
        <f t="shared" si="8"/>
        <v/>
      </c>
      <c r="I441" s="128"/>
      <c r="J441" s="128"/>
    </row>
    <row r="442" spans="1:10">
      <c r="A442" s="196">
        <v>371714</v>
      </c>
      <c r="B442" s="7" t="s">
        <v>426</v>
      </c>
      <c r="C442" s="307"/>
      <c r="D442" s="226"/>
      <c r="E442" s="232"/>
      <c r="F442" s="226"/>
      <c r="G442" s="232" t="str">
        <f t="shared" si="8"/>
        <v/>
      </c>
      <c r="I442" s="128"/>
      <c r="J442" s="128"/>
    </row>
    <row r="443" spans="1:10">
      <c r="A443" s="196">
        <v>371715</v>
      </c>
      <c r="B443" s="10" t="s">
        <v>427</v>
      </c>
      <c r="C443" s="307"/>
      <c r="D443" s="226"/>
      <c r="E443" s="232"/>
      <c r="F443" s="226"/>
      <c r="G443" s="232" t="str">
        <f t="shared" si="8"/>
        <v/>
      </c>
      <c r="I443" s="128"/>
      <c r="J443" s="128"/>
    </row>
    <row r="444" spans="1:10">
      <c r="A444" s="196">
        <v>371720</v>
      </c>
      <c r="B444" s="7" t="s">
        <v>428</v>
      </c>
      <c r="C444" s="307"/>
      <c r="D444" s="226"/>
      <c r="E444" s="232"/>
      <c r="F444" s="226"/>
      <c r="G444" s="232" t="str">
        <f t="shared" si="8"/>
        <v/>
      </c>
      <c r="I444" s="128"/>
      <c r="J444" s="128"/>
    </row>
    <row r="445" spans="1:10">
      <c r="A445" s="196">
        <v>371721</v>
      </c>
      <c r="B445" s="10" t="s">
        <v>429</v>
      </c>
      <c r="C445" s="307"/>
      <c r="D445" s="226"/>
      <c r="E445" s="232"/>
      <c r="F445" s="226"/>
      <c r="G445" s="232" t="str">
        <f t="shared" si="8"/>
        <v/>
      </c>
      <c r="I445" s="128"/>
      <c r="J445" s="128"/>
    </row>
    <row r="446" spans="1:10">
      <c r="A446" s="196">
        <v>371730</v>
      </c>
      <c r="B446" s="7" t="s">
        <v>430</v>
      </c>
      <c r="C446" s="307"/>
      <c r="D446" s="226"/>
      <c r="E446" s="232"/>
      <c r="F446" s="226"/>
      <c r="G446" s="232" t="str">
        <f t="shared" si="8"/>
        <v/>
      </c>
      <c r="I446" s="128"/>
      <c r="J446" s="128"/>
    </row>
    <row r="447" spans="1:10">
      <c r="A447" s="196">
        <v>371731</v>
      </c>
      <c r="B447" s="10" t="s">
        <v>431</v>
      </c>
      <c r="C447" s="307"/>
      <c r="D447" s="226"/>
      <c r="E447" s="232"/>
      <c r="F447" s="226"/>
      <c r="G447" s="232" t="str">
        <f t="shared" si="8"/>
        <v/>
      </c>
      <c r="I447" s="128"/>
      <c r="J447" s="128"/>
    </row>
    <row r="448" spans="1:10">
      <c r="A448" s="196">
        <v>371740</v>
      </c>
      <c r="B448" s="7" t="s">
        <v>432</v>
      </c>
      <c r="C448" s="307"/>
      <c r="D448" s="226"/>
      <c r="E448" s="232"/>
      <c r="F448" s="226"/>
      <c r="G448" s="232" t="str">
        <f t="shared" si="8"/>
        <v/>
      </c>
      <c r="I448" s="128"/>
      <c r="J448" s="128"/>
    </row>
    <row r="449" spans="1:10">
      <c r="A449" s="196">
        <v>371741</v>
      </c>
      <c r="B449" s="10" t="s">
        <v>433</v>
      </c>
      <c r="C449" s="307"/>
      <c r="D449" s="226"/>
      <c r="E449" s="232"/>
      <c r="F449" s="226"/>
      <c r="G449" s="232" t="str">
        <f t="shared" si="8"/>
        <v/>
      </c>
      <c r="I449" s="128"/>
      <c r="J449" s="128"/>
    </row>
    <row r="450" spans="1:10">
      <c r="A450" s="196">
        <v>371790</v>
      </c>
      <c r="B450" s="7" t="s">
        <v>434</v>
      </c>
      <c r="C450" s="307"/>
      <c r="D450" s="226"/>
      <c r="E450" s="232"/>
      <c r="F450" s="226"/>
      <c r="G450" s="232" t="str">
        <f t="shared" si="8"/>
        <v/>
      </c>
      <c r="I450" s="128"/>
      <c r="J450" s="128"/>
    </row>
    <row r="451" spans="1:10">
      <c r="A451" s="196">
        <v>371791</v>
      </c>
      <c r="B451" s="7" t="s">
        <v>435</v>
      </c>
      <c r="C451" s="307"/>
      <c r="D451" s="226"/>
      <c r="E451" s="232"/>
      <c r="F451" s="226"/>
      <c r="G451" s="232" t="str">
        <f t="shared" si="8"/>
        <v/>
      </c>
      <c r="I451" s="128"/>
      <c r="J451" s="128"/>
    </row>
    <row r="452" spans="1:10">
      <c r="A452" s="196">
        <v>374092</v>
      </c>
      <c r="B452" s="7" t="s">
        <v>223</v>
      </c>
      <c r="C452" s="307"/>
      <c r="D452" s="226"/>
      <c r="E452" s="232"/>
      <c r="F452" s="226"/>
      <c r="G452" s="232" t="str">
        <f t="shared" si="8"/>
        <v/>
      </c>
      <c r="I452" s="128"/>
      <c r="J452" s="128"/>
    </row>
    <row r="453" spans="1:10">
      <c r="A453" s="196">
        <v>374095</v>
      </c>
      <c r="B453" s="10" t="s">
        <v>186</v>
      </c>
      <c r="C453" s="313"/>
      <c r="D453" s="226"/>
      <c r="E453" s="240"/>
      <c r="F453" s="226"/>
      <c r="G453" s="240" t="str">
        <f t="shared" si="8"/>
        <v/>
      </c>
      <c r="I453" s="128"/>
      <c r="J453" s="128"/>
    </row>
    <row r="454" spans="1:10">
      <c r="A454" s="196">
        <v>376720</v>
      </c>
      <c r="B454" s="7" t="s">
        <v>436</v>
      </c>
      <c r="C454" s="307"/>
      <c r="D454" s="226"/>
      <c r="E454" s="232"/>
      <c r="F454" s="226"/>
      <c r="G454" s="232" t="str">
        <f t="shared" si="8"/>
        <v/>
      </c>
      <c r="I454" s="128"/>
      <c r="J454" s="128"/>
    </row>
    <row r="455" spans="1:10">
      <c r="A455" s="196">
        <v>376730</v>
      </c>
      <c r="B455" s="7" t="s">
        <v>437</v>
      </c>
      <c r="C455" s="307"/>
      <c r="D455" s="226"/>
      <c r="E455" s="232"/>
      <c r="F455" s="226"/>
      <c r="G455" s="232" t="str">
        <f t="shared" si="8"/>
        <v/>
      </c>
      <c r="I455" s="128"/>
      <c r="J455" s="128"/>
    </row>
    <row r="456" spans="1:10">
      <c r="A456" s="196">
        <v>376740</v>
      </c>
      <c r="B456" s="7" t="s">
        <v>438</v>
      </c>
      <c r="C456" s="307"/>
      <c r="D456" s="226"/>
      <c r="E456" s="232"/>
      <c r="F456" s="226"/>
      <c r="G456" s="232" t="str">
        <f t="shared" si="8"/>
        <v/>
      </c>
      <c r="I456" s="128"/>
      <c r="J456" s="128"/>
    </row>
    <row r="457" spans="1:10">
      <c r="A457" s="196">
        <v>376770</v>
      </c>
      <c r="B457" s="7" t="s">
        <v>439</v>
      </c>
      <c r="C457" s="307"/>
      <c r="D457" s="226"/>
      <c r="E457" s="232"/>
      <c r="F457" s="226"/>
      <c r="G457" s="232" t="str">
        <f t="shared" si="8"/>
        <v/>
      </c>
      <c r="I457" s="128"/>
      <c r="J457" s="128"/>
    </row>
    <row r="458" spans="1:10">
      <c r="A458" s="196">
        <v>376771</v>
      </c>
      <c r="B458" s="7" t="s">
        <v>440</v>
      </c>
      <c r="C458" s="307"/>
      <c r="D458" s="226"/>
      <c r="E458" s="232"/>
      <c r="F458" s="226"/>
      <c r="G458" s="232" t="str">
        <f t="shared" si="8"/>
        <v/>
      </c>
      <c r="I458" s="128"/>
      <c r="J458" s="128"/>
    </row>
    <row r="459" spans="1:10">
      <c r="A459" s="196">
        <v>379011</v>
      </c>
      <c r="B459" s="7" t="s">
        <v>289</v>
      </c>
      <c r="C459" s="307"/>
      <c r="D459" s="226"/>
      <c r="E459" s="232"/>
      <c r="F459" s="226"/>
      <c r="G459" s="232" t="str">
        <f t="shared" si="8"/>
        <v/>
      </c>
      <c r="I459" s="128"/>
      <c r="J459" s="128"/>
    </row>
    <row r="460" spans="1:10">
      <c r="A460" s="196">
        <v>379027</v>
      </c>
      <c r="B460" s="7" t="s">
        <v>294</v>
      </c>
      <c r="C460" s="307"/>
      <c r="D460" s="226"/>
      <c r="E460" s="232"/>
      <c r="F460" s="226"/>
      <c r="G460" s="232" t="str">
        <f t="shared" si="8"/>
        <v/>
      </c>
      <c r="I460" s="128"/>
      <c r="J460" s="128"/>
    </row>
    <row r="461" spans="1:10">
      <c r="A461" s="196">
        <v>379040</v>
      </c>
      <c r="B461" s="7" t="s">
        <v>232</v>
      </c>
      <c r="C461" s="307"/>
      <c r="D461" s="226"/>
      <c r="E461" s="232"/>
      <c r="F461" s="226"/>
      <c r="G461" s="232" t="str">
        <f t="shared" si="8"/>
        <v/>
      </c>
      <c r="I461" s="128"/>
      <c r="J461" s="128"/>
    </row>
    <row r="462" spans="1:10">
      <c r="A462" s="196">
        <v>379050</v>
      </c>
      <c r="B462" s="7" t="s">
        <v>298</v>
      </c>
      <c r="C462" s="307"/>
      <c r="D462" s="226"/>
      <c r="E462" s="232"/>
      <c r="F462" s="226"/>
      <c r="G462" s="232" t="str">
        <f t="shared" si="8"/>
        <v/>
      </c>
      <c r="I462" s="128"/>
      <c r="J462" s="128"/>
    </row>
    <row r="463" spans="1:10">
      <c r="A463" s="196">
        <v>379052</v>
      </c>
      <c r="B463" s="7" t="s">
        <v>364</v>
      </c>
      <c r="C463" s="307"/>
      <c r="D463" s="226"/>
      <c r="E463" s="232"/>
      <c r="F463" s="226"/>
      <c r="G463" s="232" t="str">
        <f t="shared" si="8"/>
        <v/>
      </c>
      <c r="I463" s="128"/>
      <c r="J463" s="128"/>
    </row>
    <row r="464" spans="1:10">
      <c r="A464" s="196">
        <v>379053</v>
      </c>
      <c r="B464" s="7" t="s">
        <v>365</v>
      </c>
      <c r="C464" s="307"/>
      <c r="D464" s="226"/>
      <c r="E464" s="232"/>
      <c r="F464" s="226"/>
      <c r="G464" s="232" t="str">
        <f t="shared" si="8"/>
        <v/>
      </c>
      <c r="I464" s="128"/>
      <c r="J464" s="128"/>
    </row>
    <row r="465" spans="1:10">
      <c r="A465" s="196">
        <v>379054</v>
      </c>
      <c r="B465" s="7" t="s">
        <v>366</v>
      </c>
      <c r="C465" s="307"/>
      <c r="D465" s="226"/>
      <c r="E465" s="232"/>
      <c r="F465" s="226"/>
      <c r="G465" s="232" t="str">
        <f t="shared" si="8"/>
        <v/>
      </c>
      <c r="I465" s="128"/>
      <c r="J465" s="128"/>
    </row>
    <row r="466" spans="1:10">
      <c r="A466" s="196">
        <v>379060</v>
      </c>
      <c r="B466" s="7" t="s">
        <v>191</v>
      </c>
      <c r="C466" s="307"/>
      <c r="D466" s="226"/>
      <c r="E466" s="232"/>
      <c r="F466" s="226"/>
      <c r="G466" s="232" t="str">
        <f t="shared" si="8"/>
        <v/>
      </c>
      <c r="I466" s="128"/>
      <c r="J466" s="128"/>
    </row>
    <row r="467" spans="1:10">
      <c r="A467" s="196">
        <v>379064</v>
      </c>
      <c r="B467" s="7" t="s">
        <v>302</v>
      </c>
      <c r="C467" s="307"/>
      <c r="D467" s="226"/>
      <c r="E467" s="232"/>
      <c r="F467" s="226"/>
      <c r="G467" s="232" t="str">
        <f t="shared" si="8"/>
        <v/>
      </c>
      <c r="I467" s="128"/>
      <c r="J467" s="128"/>
    </row>
    <row r="468" spans="1:10">
      <c r="A468" s="196">
        <v>379069</v>
      </c>
      <c r="B468" s="190" t="s">
        <v>193</v>
      </c>
      <c r="C468" s="308"/>
      <c r="D468" s="226"/>
      <c r="E468" s="233"/>
      <c r="F468" s="226"/>
      <c r="G468" s="233" t="str">
        <f t="shared" si="8"/>
        <v/>
      </c>
      <c r="I468" s="128"/>
      <c r="J468" s="128"/>
    </row>
    <row r="469" spans="1:10" ht="14" thickBot="1">
      <c r="A469" s="201" t="s">
        <v>149</v>
      </c>
      <c r="C469" s="316">
        <f>SUM(C438:C468)</f>
        <v>0</v>
      </c>
      <c r="D469" s="226"/>
      <c r="E469" s="316">
        <v>0</v>
      </c>
      <c r="F469" s="226"/>
      <c r="G469" s="238">
        <f>SUM(G438:G468)</f>
        <v>0</v>
      </c>
      <c r="I469" s="128"/>
      <c r="J469" s="128"/>
    </row>
    <row r="470" spans="1:10" ht="14" thickTop="1">
      <c r="A470" s="198"/>
      <c r="G470" s="239" t="str">
        <f t="shared" si="8"/>
        <v/>
      </c>
      <c r="I470" s="128"/>
      <c r="J470" s="128"/>
    </row>
    <row r="471" spans="1:10" ht="14">
      <c r="A471" s="200" t="s">
        <v>159</v>
      </c>
      <c r="B471" s="2"/>
      <c r="C471" s="310"/>
      <c r="D471" s="149"/>
      <c r="E471" s="249"/>
      <c r="F471" s="149"/>
      <c r="G471" s="236"/>
      <c r="H471" s="149"/>
      <c r="I471" s="128"/>
      <c r="J471" s="128"/>
    </row>
    <row r="472" spans="1:10">
      <c r="A472" s="196">
        <v>381810</v>
      </c>
      <c r="B472" s="7" t="s">
        <v>217</v>
      </c>
      <c r="C472" s="306"/>
      <c r="D472" s="226"/>
      <c r="E472" s="231"/>
      <c r="F472" s="226"/>
      <c r="G472" s="231" t="str">
        <f t="shared" ref="G472:G535" si="9">IF(E472&lt;&gt;C472,C472-E472,"")</f>
        <v/>
      </c>
      <c r="I472" s="128"/>
      <c r="J472" s="128"/>
    </row>
    <row r="473" spans="1:10">
      <c r="A473" s="196">
        <v>381811</v>
      </c>
      <c r="B473" s="10" t="s">
        <v>218</v>
      </c>
      <c r="C473" s="307"/>
      <c r="D473" s="226"/>
      <c r="E473" s="232"/>
      <c r="F473" s="226"/>
      <c r="G473" s="232" t="str">
        <f t="shared" si="9"/>
        <v/>
      </c>
      <c r="I473" s="128"/>
      <c r="J473" s="128"/>
    </row>
    <row r="474" spans="1:10">
      <c r="A474" s="196">
        <v>381812</v>
      </c>
      <c r="B474" s="7" t="s">
        <v>441</v>
      </c>
      <c r="C474" s="307"/>
      <c r="D474" s="226"/>
      <c r="E474" s="232"/>
      <c r="F474" s="226"/>
      <c r="G474" s="232" t="str">
        <f t="shared" si="9"/>
        <v/>
      </c>
      <c r="I474" s="128"/>
      <c r="J474" s="128"/>
    </row>
    <row r="475" spans="1:10">
      <c r="A475" s="196">
        <v>381813</v>
      </c>
      <c r="B475" s="10" t="s">
        <v>442</v>
      </c>
      <c r="C475" s="307"/>
      <c r="D475" s="226"/>
      <c r="E475" s="232"/>
      <c r="F475" s="226"/>
      <c r="G475" s="232" t="str">
        <f t="shared" si="9"/>
        <v/>
      </c>
      <c r="I475" s="128"/>
      <c r="J475" s="128"/>
    </row>
    <row r="476" spans="1:10">
      <c r="A476" s="196">
        <v>381814</v>
      </c>
      <c r="B476" s="7" t="s">
        <v>443</v>
      </c>
      <c r="C476" s="307"/>
      <c r="D476" s="226"/>
      <c r="E476" s="232"/>
      <c r="F476" s="226"/>
      <c r="G476" s="232" t="str">
        <f t="shared" si="9"/>
        <v/>
      </c>
      <c r="I476" s="128"/>
      <c r="J476" s="128"/>
    </row>
    <row r="477" spans="1:10">
      <c r="A477" s="196">
        <v>381815</v>
      </c>
      <c r="B477" s="10" t="s">
        <v>444</v>
      </c>
      <c r="C477" s="307"/>
      <c r="D477" s="226"/>
      <c r="E477" s="232"/>
      <c r="F477" s="226"/>
      <c r="G477" s="232" t="str">
        <f t="shared" si="9"/>
        <v/>
      </c>
      <c r="I477" s="128"/>
      <c r="J477" s="128"/>
    </row>
    <row r="478" spans="1:10">
      <c r="A478" s="196">
        <v>381816</v>
      </c>
      <c r="B478" s="7" t="s">
        <v>445</v>
      </c>
      <c r="C478" s="307"/>
      <c r="D478" s="226"/>
      <c r="E478" s="232"/>
      <c r="F478" s="226"/>
      <c r="G478" s="232" t="str">
        <f t="shared" si="9"/>
        <v/>
      </c>
      <c r="I478" s="128"/>
      <c r="J478" s="128"/>
    </row>
    <row r="479" spans="1:10">
      <c r="A479" s="196">
        <v>381817</v>
      </c>
      <c r="B479" s="10" t="s">
        <v>446</v>
      </c>
      <c r="C479" s="307"/>
      <c r="D479" s="226"/>
      <c r="E479" s="232"/>
      <c r="F479" s="226"/>
      <c r="G479" s="232" t="str">
        <f t="shared" si="9"/>
        <v/>
      </c>
      <c r="I479" s="128"/>
      <c r="J479" s="128"/>
    </row>
    <row r="480" spans="1:10">
      <c r="A480" s="196">
        <v>381820</v>
      </c>
      <c r="B480" s="7" t="s">
        <v>447</v>
      </c>
      <c r="C480" s="307"/>
      <c r="D480" s="226"/>
      <c r="E480" s="232"/>
      <c r="F480" s="226"/>
      <c r="G480" s="232" t="str">
        <f t="shared" si="9"/>
        <v/>
      </c>
      <c r="I480" s="128"/>
      <c r="J480" s="128"/>
    </row>
    <row r="481" spans="1:10">
      <c r="A481" s="196">
        <v>381821</v>
      </c>
      <c r="B481" s="7" t="s">
        <v>448</v>
      </c>
      <c r="C481" s="307"/>
      <c r="D481" s="226"/>
      <c r="E481" s="232"/>
      <c r="F481" s="226"/>
      <c r="G481" s="232" t="str">
        <f t="shared" si="9"/>
        <v/>
      </c>
      <c r="I481" s="128"/>
      <c r="J481" s="128"/>
    </row>
    <row r="482" spans="1:10">
      <c r="A482" s="196">
        <v>381830</v>
      </c>
      <c r="B482" s="7" t="s">
        <v>449</v>
      </c>
      <c r="C482" s="307"/>
      <c r="D482" s="226"/>
      <c r="E482" s="232"/>
      <c r="F482" s="226"/>
      <c r="G482" s="232" t="str">
        <f t="shared" si="9"/>
        <v/>
      </c>
      <c r="I482" s="128"/>
      <c r="J482" s="128"/>
    </row>
    <row r="483" spans="1:10">
      <c r="A483" s="196">
        <v>381831</v>
      </c>
      <c r="B483" s="7" t="s">
        <v>450</v>
      </c>
      <c r="C483" s="307"/>
      <c r="D483" s="226"/>
      <c r="E483" s="232"/>
      <c r="F483" s="226"/>
      <c r="G483" s="232" t="str">
        <f t="shared" si="9"/>
        <v/>
      </c>
      <c r="I483" s="128"/>
      <c r="J483" s="128"/>
    </row>
    <row r="484" spans="1:10">
      <c r="A484" s="196">
        <v>381832</v>
      </c>
      <c r="B484" s="7" t="s">
        <v>451</v>
      </c>
      <c r="C484" s="307"/>
      <c r="D484" s="226"/>
      <c r="E484" s="232"/>
      <c r="F484" s="226"/>
      <c r="G484" s="232" t="str">
        <f t="shared" si="9"/>
        <v/>
      </c>
      <c r="I484" s="128"/>
      <c r="J484" s="128"/>
    </row>
    <row r="485" spans="1:10">
      <c r="A485" s="196">
        <v>381833</v>
      </c>
      <c r="B485" s="7" t="s">
        <v>452</v>
      </c>
      <c r="C485" s="307"/>
      <c r="D485" s="226"/>
      <c r="E485" s="232"/>
      <c r="F485" s="226"/>
      <c r="G485" s="232" t="str">
        <f t="shared" si="9"/>
        <v/>
      </c>
      <c r="I485" s="128"/>
      <c r="J485" s="128"/>
    </row>
    <row r="486" spans="1:10">
      <c r="A486" s="196">
        <v>381834</v>
      </c>
      <c r="B486" s="7" t="s">
        <v>453</v>
      </c>
      <c r="C486" s="307"/>
      <c r="D486" s="226"/>
      <c r="E486" s="232"/>
      <c r="F486" s="226"/>
      <c r="G486" s="232" t="str">
        <f>IF(E486&lt;&gt;C486,C486-E486,"")</f>
        <v/>
      </c>
      <c r="I486" s="128"/>
      <c r="J486" s="128"/>
    </row>
    <row r="487" spans="1:10">
      <c r="A487" s="196">
        <v>381835</v>
      </c>
      <c r="B487" s="7" t="s">
        <v>454</v>
      </c>
      <c r="C487" s="307"/>
      <c r="D487" s="226"/>
      <c r="E487" s="232"/>
      <c r="F487" s="226"/>
      <c r="G487" s="232" t="str">
        <f>IF(E487&lt;&gt;C487,C487-E487,"")</f>
        <v/>
      </c>
      <c r="I487" s="128"/>
      <c r="J487" s="128"/>
    </row>
    <row r="488" spans="1:10">
      <c r="A488" s="196">
        <v>381890</v>
      </c>
      <c r="B488" s="10" t="s">
        <v>455</v>
      </c>
      <c r="C488" s="307"/>
      <c r="D488" s="226"/>
      <c r="E488" s="232"/>
      <c r="F488" s="226"/>
      <c r="G488" s="232" t="str">
        <f t="shared" si="9"/>
        <v/>
      </c>
      <c r="I488" s="128"/>
      <c r="J488" s="128"/>
    </row>
    <row r="489" spans="1:10">
      <c r="A489" s="196">
        <v>381891</v>
      </c>
      <c r="B489" s="7" t="s">
        <v>456</v>
      </c>
      <c r="C489" s="307"/>
      <c r="D489" s="226"/>
      <c r="E489" s="232"/>
      <c r="F489" s="226"/>
      <c r="G489" s="232" t="str">
        <f t="shared" si="9"/>
        <v/>
      </c>
      <c r="I489" s="128"/>
      <c r="J489" s="128"/>
    </row>
    <row r="490" spans="1:10">
      <c r="A490" s="196">
        <v>383722</v>
      </c>
      <c r="B490" s="7" t="s">
        <v>457</v>
      </c>
      <c r="C490" s="307"/>
      <c r="D490" s="226"/>
      <c r="E490" s="232"/>
      <c r="F490" s="226"/>
      <c r="G490" s="232" t="str">
        <f t="shared" si="9"/>
        <v/>
      </c>
      <c r="I490" s="128"/>
      <c r="J490" s="128"/>
    </row>
    <row r="491" spans="1:10">
      <c r="A491" s="196">
        <v>383723</v>
      </c>
      <c r="B491" s="10" t="s">
        <v>458</v>
      </c>
      <c r="C491" s="307"/>
      <c r="D491" s="226"/>
      <c r="E491" s="232"/>
      <c r="F491" s="226"/>
      <c r="G491" s="232" t="str">
        <f t="shared" si="9"/>
        <v/>
      </c>
      <c r="I491" s="128"/>
      <c r="J491" s="128"/>
    </row>
    <row r="492" spans="1:10">
      <c r="A492" s="196">
        <v>384092</v>
      </c>
      <c r="B492" s="10" t="s">
        <v>223</v>
      </c>
      <c r="C492" s="307"/>
      <c r="D492" s="226"/>
      <c r="E492" s="232"/>
      <c r="F492" s="226"/>
      <c r="G492" s="232" t="str">
        <f t="shared" si="9"/>
        <v/>
      </c>
      <c r="I492" s="128"/>
      <c r="J492" s="128"/>
    </row>
    <row r="493" spans="1:10">
      <c r="A493" s="196">
        <v>384095</v>
      </c>
      <c r="B493" s="7" t="s">
        <v>186</v>
      </c>
      <c r="C493" s="313"/>
      <c r="D493" s="226"/>
      <c r="E493" s="240"/>
      <c r="F493" s="226"/>
      <c r="G493" s="240" t="str">
        <f t="shared" si="9"/>
        <v/>
      </c>
      <c r="I493" s="128"/>
      <c r="J493" s="128"/>
    </row>
    <row r="494" spans="1:10">
      <c r="A494" s="196">
        <v>386810</v>
      </c>
      <c r="B494" s="10" t="s">
        <v>7</v>
      </c>
      <c r="C494" s="307"/>
      <c r="D494" s="226"/>
      <c r="E494" s="232"/>
      <c r="F494" s="226"/>
      <c r="G494" s="232" t="str">
        <f t="shared" si="9"/>
        <v/>
      </c>
      <c r="I494" s="128"/>
      <c r="J494" s="128"/>
    </row>
    <row r="495" spans="1:10">
      <c r="A495" s="196">
        <v>386812</v>
      </c>
      <c r="B495" s="7" t="s">
        <v>459</v>
      </c>
      <c r="C495" s="307"/>
      <c r="D495" s="226"/>
      <c r="E495" s="232"/>
      <c r="F495" s="226"/>
      <c r="G495" s="232" t="str">
        <f t="shared" si="9"/>
        <v/>
      </c>
      <c r="I495" s="128"/>
      <c r="J495" s="128"/>
    </row>
    <row r="496" spans="1:10">
      <c r="A496" s="196">
        <v>386814</v>
      </c>
      <c r="B496" s="10" t="s">
        <v>460</v>
      </c>
      <c r="C496" s="307"/>
      <c r="D496" s="226"/>
      <c r="E496" s="232"/>
      <c r="F496" s="226"/>
      <c r="G496" s="232" t="str">
        <f t="shared" si="9"/>
        <v/>
      </c>
      <c r="I496" s="128"/>
      <c r="J496" s="128"/>
    </row>
    <row r="497" spans="1:10">
      <c r="A497" s="196">
        <v>386816</v>
      </c>
      <c r="B497" s="7" t="s">
        <v>461</v>
      </c>
      <c r="C497" s="307"/>
      <c r="D497" s="226"/>
      <c r="E497" s="232"/>
      <c r="F497" s="226"/>
      <c r="G497" s="232" t="str">
        <f t="shared" si="9"/>
        <v/>
      </c>
      <c r="I497" s="128"/>
      <c r="J497" s="128"/>
    </row>
    <row r="498" spans="1:10">
      <c r="A498" s="196">
        <v>386818</v>
      </c>
      <c r="B498" s="10" t="s">
        <v>462</v>
      </c>
      <c r="C498" s="307"/>
      <c r="D498" s="226"/>
      <c r="E498" s="232"/>
      <c r="F498" s="226"/>
      <c r="G498" s="232" t="str">
        <f t="shared" si="9"/>
        <v/>
      </c>
      <c r="I498" s="128"/>
      <c r="J498" s="128"/>
    </row>
    <row r="499" spans="1:10">
      <c r="A499" s="196">
        <v>386820</v>
      </c>
      <c r="B499" s="7" t="s">
        <v>463</v>
      </c>
      <c r="C499" s="307"/>
      <c r="D499" s="226"/>
      <c r="E499" s="232"/>
      <c r="F499" s="226"/>
      <c r="G499" s="232" t="str">
        <f t="shared" si="9"/>
        <v/>
      </c>
      <c r="I499" s="128"/>
      <c r="J499" s="128"/>
    </row>
    <row r="500" spans="1:10">
      <c r="A500" s="196">
        <v>386822</v>
      </c>
      <c r="B500" s="7" t="s">
        <v>464</v>
      </c>
      <c r="C500" s="307"/>
      <c r="D500" s="226"/>
      <c r="E500" s="232"/>
      <c r="F500" s="226"/>
      <c r="G500" s="232" t="str">
        <f t="shared" si="9"/>
        <v/>
      </c>
      <c r="I500" s="128"/>
      <c r="J500" s="128"/>
    </row>
    <row r="501" spans="1:10">
      <c r="A501" s="196">
        <v>386824</v>
      </c>
      <c r="B501" s="7" t="s">
        <v>465</v>
      </c>
      <c r="C501" s="307"/>
      <c r="D501" s="226"/>
      <c r="E501" s="232"/>
      <c r="F501" s="226"/>
      <c r="G501" s="232" t="str">
        <f t="shared" si="9"/>
        <v/>
      </c>
      <c r="I501" s="128"/>
      <c r="J501" s="128"/>
    </row>
    <row r="502" spans="1:10">
      <c r="A502" s="196">
        <v>386840</v>
      </c>
      <c r="B502" s="7" t="s">
        <v>466</v>
      </c>
      <c r="C502" s="307"/>
      <c r="D502" s="226"/>
      <c r="E502" s="232"/>
      <c r="F502" s="226"/>
      <c r="G502" s="232" t="str">
        <f>IF(E502&lt;&gt;C502,C502-E502,"")</f>
        <v/>
      </c>
      <c r="I502" s="128"/>
      <c r="J502" s="128"/>
    </row>
    <row r="503" spans="1:10">
      <c r="A503" s="196">
        <v>386850</v>
      </c>
      <c r="B503" s="7" t="s">
        <v>467</v>
      </c>
      <c r="C503" s="307"/>
      <c r="D503" s="226"/>
      <c r="E503" s="232"/>
      <c r="F503" s="226"/>
      <c r="G503" s="232" t="str">
        <f t="shared" si="9"/>
        <v/>
      </c>
      <c r="I503" s="128"/>
      <c r="J503" s="128"/>
    </row>
    <row r="504" spans="1:10">
      <c r="A504" s="196">
        <v>386856</v>
      </c>
      <c r="B504" s="7" t="s">
        <v>468</v>
      </c>
      <c r="C504" s="307"/>
      <c r="D504" s="226"/>
      <c r="E504" s="232"/>
      <c r="F504" s="226"/>
      <c r="G504" s="232" t="str">
        <f t="shared" si="9"/>
        <v/>
      </c>
      <c r="I504" s="128"/>
      <c r="J504" s="128"/>
    </row>
    <row r="505" spans="1:10">
      <c r="A505" s="196">
        <v>388712</v>
      </c>
      <c r="B505" s="10" t="s">
        <v>469</v>
      </c>
      <c r="C505" s="307"/>
      <c r="D505" s="226"/>
      <c r="E505" s="232"/>
      <c r="F505" s="226"/>
      <c r="G505" s="232" t="str">
        <f t="shared" si="9"/>
        <v/>
      </c>
      <c r="I505" s="128"/>
      <c r="J505" s="128"/>
    </row>
    <row r="506" spans="1:10">
      <c r="A506" s="196">
        <v>389011</v>
      </c>
      <c r="B506" s="7" t="s">
        <v>289</v>
      </c>
      <c r="C506" s="307"/>
      <c r="D506" s="226"/>
      <c r="E506" s="232"/>
      <c r="F506" s="226"/>
      <c r="G506" s="232" t="str">
        <f t="shared" si="9"/>
        <v/>
      </c>
      <c r="I506" s="128"/>
      <c r="J506" s="128"/>
    </row>
    <row r="507" spans="1:10">
      <c r="A507" s="196">
        <v>389027</v>
      </c>
      <c r="B507" s="7" t="s">
        <v>294</v>
      </c>
      <c r="C507" s="307"/>
      <c r="D507" s="226"/>
      <c r="E507" s="232"/>
      <c r="F507" s="226"/>
      <c r="G507" s="232" t="str">
        <f t="shared" si="9"/>
        <v/>
      </c>
      <c r="I507" s="128"/>
      <c r="J507" s="128"/>
    </row>
    <row r="508" spans="1:10">
      <c r="A508" s="196">
        <v>389050</v>
      </c>
      <c r="B508" s="7" t="s">
        <v>298</v>
      </c>
      <c r="C508" s="307"/>
      <c r="D508" s="226"/>
      <c r="E508" s="232"/>
      <c r="F508" s="226"/>
      <c r="G508" s="232" t="str">
        <f t="shared" si="9"/>
        <v/>
      </c>
      <c r="I508" s="128"/>
      <c r="J508" s="128"/>
    </row>
    <row r="509" spans="1:10">
      <c r="A509" s="196">
        <v>389064</v>
      </c>
      <c r="B509" s="7" t="s">
        <v>302</v>
      </c>
      <c r="C509" s="307"/>
      <c r="D509" s="226"/>
      <c r="E509" s="232"/>
      <c r="F509" s="226"/>
      <c r="G509" s="232" t="str">
        <f t="shared" si="9"/>
        <v/>
      </c>
      <c r="I509" s="128"/>
      <c r="J509" s="128"/>
    </row>
    <row r="510" spans="1:10">
      <c r="A510" s="196">
        <v>389069</v>
      </c>
      <c r="B510" s="190" t="s">
        <v>193</v>
      </c>
      <c r="C510" s="308"/>
      <c r="D510" s="226"/>
      <c r="E510" s="233"/>
      <c r="F510" s="226"/>
      <c r="G510" s="233" t="str">
        <f t="shared" si="9"/>
        <v/>
      </c>
      <c r="I510" s="128"/>
      <c r="J510" s="128"/>
    </row>
    <row r="511" spans="1:10" ht="14" thickBot="1">
      <c r="A511" s="201" t="s">
        <v>149</v>
      </c>
      <c r="C511" s="316">
        <f>SUM(C472:C510)</f>
        <v>0</v>
      </c>
      <c r="D511" s="226"/>
      <c r="E511" s="316">
        <v>0</v>
      </c>
      <c r="F511" s="226"/>
      <c r="G511" s="238">
        <f>SUM(G472:G510)</f>
        <v>0</v>
      </c>
      <c r="I511" s="128"/>
      <c r="J511" s="128"/>
    </row>
    <row r="512" spans="1:10" ht="14" thickTop="1">
      <c r="A512" s="198"/>
      <c r="G512" s="239" t="str">
        <f t="shared" si="9"/>
        <v/>
      </c>
      <c r="I512" s="128"/>
      <c r="J512" s="128"/>
    </row>
    <row r="513" spans="1:10" ht="14">
      <c r="A513" s="200" t="s">
        <v>160</v>
      </c>
      <c r="B513" s="2"/>
      <c r="C513" s="310"/>
      <c r="D513" s="149"/>
      <c r="E513" s="249"/>
      <c r="F513" s="149"/>
      <c r="G513" s="236"/>
      <c r="H513" s="149"/>
      <c r="I513" s="128"/>
      <c r="J513" s="128"/>
    </row>
    <row r="514" spans="1:10">
      <c r="A514" s="196">
        <v>391910</v>
      </c>
      <c r="B514" s="7" t="s">
        <v>470</v>
      </c>
      <c r="C514" s="306"/>
      <c r="D514" s="226"/>
      <c r="E514" s="231"/>
      <c r="F514" s="226"/>
      <c r="G514" s="231" t="str">
        <f t="shared" si="9"/>
        <v/>
      </c>
      <c r="I514" s="128"/>
      <c r="J514" s="128"/>
    </row>
    <row r="515" spans="1:10">
      <c r="A515" s="196">
        <v>391911</v>
      </c>
      <c r="B515" s="10" t="s">
        <v>471</v>
      </c>
      <c r="C515" s="307"/>
      <c r="D515" s="226"/>
      <c r="E515" s="232"/>
      <c r="F515" s="226"/>
      <c r="G515" s="232" t="str">
        <f t="shared" si="9"/>
        <v/>
      </c>
      <c r="I515" s="128"/>
      <c r="J515" s="128"/>
    </row>
    <row r="516" spans="1:10">
      <c r="A516" s="196">
        <v>391920</v>
      </c>
      <c r="B516" s="7" t="s">
        <v>472</v>
      </c>
      <c r="C516" s="307"/>
      <c r="D516" s="226"/>
      <c r="E516" s="232"/>
      <c r="F516" s="226"/>
      <c r="G516" s="232" t="str">
        <f t="shared" si="9"/>
        <v/>
      </c>
      <c r="I516" s="128"/>
      <c r="J516" s="128"/>
    </row>
    <row r="517" spans="1:10">
      <c r="A517" s="196">
        <v>391921</v>
      </c>
      <c r="B517" s="10" t="s">
        <v>473</v>
      </c>
      <c r="C517" s="307"/>
      <c r="D517" s="226"/>
      <c r="E517" s="232"/>
      <c r="F517" s="226"/>
      <c r="G517" s="232" t="str">
        <f t="shared" si="9"/>
        <v/>
      </c>
      <c r="I517" s="128"/>
      <c r="J517" s="128"/>
    </row>
    <row r="518" spans="1:10">
      <c r="A518" s="196">
        <v>391930</v>
      </c>
      <c r="B518" s="7" t="s">
        <v>735</v>
      </c>
      <c r="C518" s="307"/>
      <c r="D518" s="226"/>
      <c r="E518" s="232"/>
      <c r="F518" s="226"/>
      <c r="G518" s="232" t="str">
        <f t="shared" si="9"/>
        <v/>
      </c>
      <c r="I518" s="128"/>
      <c r="J518" s="128"/>
    </row>
    <row r="519" spans="1:10">
      <c r="A519" s="196">
        <v>391931</v>
      </c>
      <c r="B519" s="10" t="s">
        <v>736</v>
      </c>
      <c r="C519" s="307"/>
      <c r="D519" s="226"/>
      <c r="E519" s="232"/>
      <c r="F519" s="226"/>
      <c r="G519" s="232" t="str">
        <f t="shared" si="9"/>
        <v/>
      </c>
      <c r="I519" s="128"/>
      <c r="J519" s="128"/>
    </row>
    <row r="520" spans="1:10">
      <c r="A520" s="196">
        <v>391940</v>
      </c>
      <c r="B520" s="7" t="s">
        <v>476</v>
      </c>
      <c r="C520" s="307"/>
      <c r="D520" s="226"/>
      <c r="E520" s="232"/>
      <c r="F520" s="226"/>
      <c r="G520" s="232" t="str">
        <f t="shared" si="9"/>
        <v/>
      </c>
      <c r="I520" s="128"/>
      <c r="J520" s="128"/>
    </row>
    <row r="521" spans="1:10">
      <c r="A521" s="196">
        <v>391941</v>
      </c>
      <c r="B521" s="10" t="s">
        <v>477</v>
      </c>
      <c r="C521" s="307"/>
      <c r="D521" s="226"/>
      <c r="E521" s="232"/>
      <c r="F521" s="226"/>
      <c r="G521" s="232" t="str">
        <f t="shared" si="9"/>
        <v/>
      </c>
      <c r="I521" s="128"/>
      <c r="J521" s="128"/>
    </row>
    <row r="522" spans="1:10">
      <c r="A522" s="196">
        <v>391990</v>
      </c>
      <c r="B522" s="7" t="s">
        <v>478</v>
      </c>
      <c r="C522" s="307"/>
      <c r="D522" s="226"/>
      <c r="E522" s="232"/>
      <c r="F522" s="226"/>
      <c r="G522" s="232" t="str">
        <f t="shared" si="9"/>
        <v/>
      </c>
      <c r="I522" s="128"/>
      <c r="J522" s="128"/>
    </row>
    <row r="523" spans="1:10">
      <c r="A523" s="196">
        <v>391991</v>
      </c>
      <c r="B523" s="7" t="s">
        <v>479</v>
      </c>
      <c r="C523" s="307"/>
      <c r="D523" s="226"/>
      <c r="E523" s="232"/>
      <c r="F523" s="226"/>
      <c r="G523" s="232" t="str">
        <f t="shared" si="9"/>
        <v/>
      </c>
      <c r="I523" s="128"/>
      <c r="J523" s="128"/>
    </row>
    <row r="524" spans="1:10">
      <c r="A524" s="196">
        <v>394092</v>
      </c>
      <c r="B524" s="7" t="s">
        <v>223</v>
      </c>
      <c r="C524" s="307"/>
      <c r="D524" s="226"/>
      <c r="E524" s="232"/>
      <c r="F524" s="226"/>
      <c r="G524" s="232" t="str">
        <f t="shared" si="9"/>
        <v/>
      </c>
      <c r="I524" s="128"/>
      <c r="J524" s="128"/>
    </row>
    <row r="525" spans="1:10">
      <c r="A525" s="196">
        <v>394095</v>
      </c>
      <c r="B525" s="7" t="s">
        <v>186</v>
      </c>
      <c r="C525" s="313"/>
      <c r="D525" s="226"/>
      <c r="E525" s="240"/>
      <c r="F525" s="226"/>
      <c r="G525" s="240" t="str">
        <f t="shared" si="9"/>
        <v/>
      </c>
      <c r="I525" s="128"/>
      <c r="J525" s="128"/>
    </row>
    <row r="526" spans="1:10">
      <c r="A526" s="196">
        <v>396910</v>
      </c>
      <c r="B526" s="7" t="s">
        <v>480</v>
      </c>
      <c r="C526" s="307"/>
      <c r="D526" s="226"/>
      <c r="E526" s="232"/>
      <c r="F526" s="226"/>
      <c r="G526" s="232" t="str">
        <f t="shared" si="9"/>
        <v/>
      </c>
      <c r="I526" s="128"/>
      <c r="J526" s="128"/>
    </row>
    <row r="527" spans="1:10">
      <c r="A527" s="196">
        <v>396920</v>
      </c>
      <c r="B527" s="7" t="s">
        <v>481</v>
      </c>
      <c r="C527" s="307"/>
      <c r="D527" s="226"/>
      <c r="E527" s="232"/>
      <c r="F527" s="226"/>
      <c r="G527" s="232" t="str">
        <f t="shared" si="9"/>
        <v/>
      </c>
      <c r="I527" s="128"/>
      <c r="J527" s="128"/>
    </row>
    <row r="528" spans="1:10">
      <c r="A528" s="196">
        <v>396921</v>
      </c>
      <c r="B528" s="10" t="s">
        <v>482</v>
      </c>
      <c r="C528" s="307"/>
      <c r="D528" s="226"/>
      <c r="E528" s="232"/>
      <c r="F528" s="226"/>
      <c r="G528" s="232" t="str">
        <f t="shared" si="9"/>
        <v/>
      </c>
      <c r="I528" s="128"/>
      <c r="J528" s="128"/>
    </row>
    <row r="529" spans="1:10">
      <c r="A529" s="196">
        <v>396930</v>
      </c>
      <c r="B529" s="7" t="s">
        <v>483</v>
      </c>
      <c r="C529" s="307"/>
      <c r="D529" s="226"/>
      <c r="E529" s="232"/>
      <c r="F529" s="226"/>
      <c r="G529" s="232" t="str">
        <f t="shared" si="9"/>
        <v/>
      </c>
      <c r="I529" s="128"/>
      <c r="J529" s="128"/>
    </row>
    <row r="530" spans="1:10">
      <c r="A530" s="196">
        <v>396931</v>
      </c>
      <c r="B530" s="10" t="s">
        <v>484</v>
      </c>
      <c r="C530" s="307"/>
      <c r="D530" s="226"/>
      <c r="E530" s="232"/>
      <c r="F530" s="226"/>
      <c r="G530" s="232" t="str">
        <f t="shared" si="9"/>
        <v/>
      </c>
      <c r="I530" s="128"/>
      <c r="J530" s="128"/>
    </row>
    <row r="531" spans="1:10">
      <c r="A531" s="196">
        <v>396939</v>
      </c>
      <c r="B531" s="7" t="s">
        <v>485</v>
      </c>
      <c r="C531" s="307"/>
      <c r="D531" s="226"/>
      <c r="E531" s="232"/>
      <c r="F531" s="226"/>
      <c r="G531" s="232" t="str">
        <f t="shared" si="9"/>
        <v/>
      </c>
      <c r="I531" s="128"/>
      <c r="J531" s="128"/>
    </row>
    <row r="532" spans="1:10">
      <c r="A532" s="196">
        <v>396940</v>
      </c>
      <c r="B532" s="10" t="s">
        <v>486</v>
      </c>
      <c r="C532" s="307"/>
      <c r="D532" s="226"/>
      <c r="E532" s="232"/>
      <c r="F532" s="226"/>
      <c r="G532" s="232" t="str">
        <f t="shared" si="9"/>
        <v/>
      </c>
      <c r="I532" s="128"/>
      <c r="J532" s="128"/>
    </row>
    <row r="533" spans="1:10">
      <c r="A533" s="196">
        <v>396941</v>
      </c>
      <c r="B533" s="7" t="s">
        <v>487</v>
      </c>
      <c r="C533" s="307"/>
      <c r="D533" s="226"/>
      <c r="E533" s="232"/>
      <c r="F533" s="226"/>
      <c r="G533" s="232" t="str">
        <f t="shared" si="9"/>
        <v/>
      </c>
      <c r="I533" s="128"/>
      <c r="J533" s="128"/>
    </row>
    <row r="534" spans="1:10">
      <c r="A534" s="196">
        <v>399027</v>
      </c>
      <c r="B534" s="7" t="s">
        <v>294</v>
      </c>
      <c r="C534" s="307"/>
      <c r="D534" s="226"/>
      <c r="E534" s="232"/>
      <c r="F534" s="226"/>
      <c r="G534" s="232" t="str">
        <f t="shared" si="9"/>
        <v/>
      </c>
      <c r="I534" s="128"/>
      <c r="J534" s="128"/>
    </row>
    <row r="535" spans="1:10">
      <c r="A535" s="196">
        <v>399050</v>
      </c>
      <c r="B535" s="10" t="s">
        <v>298</v>
      </c>
      <c r="C535" s="307"/>
      <c r="D535" s="226"/>
      <c r="E535" s="232"/>
      <c r="F535" s="226"/>
      <c r="G535" s="232" t="str">
        <f t="shared" si="9"/>
        <v/>
      </c>
      <c r="I535" s="128"/>
      <c r="J535" s="128"/>
    </row>
    <row r="536" spans="1:10">
      <c r="A536" s="196">
        <v>399064</v>
      </c>
      <c r="B536" s="7" t="s">
        <v>302</v>
      </c>
      <c r="C536" s="307"/>
      <c r="D536" s="226"/>
      <c r="E536" s="232"/>
      <c r="F536" s="226"/>
      <c r="G536" s="232" t="str">
        <f t="shared" ref="G536:G596" si="10">IF(E536&lt;&gt;C536,C536-E536,"")</f>
        <v/>
      </c>
      <c r="I536" s="128"/>
      <c r="J536" s="128"/>
    </row>
    <row r="537" spans="1:10">
      <c r="A537" s="196">
        <v>399069</v>
      </c>
      <c r="B537" s="190" t="s">
        <v>193</v>
      </c>
      <c r="C537" s="308"/>
      <c r="D537" s="226"/>
      <c r="E537" s="233"/>
      <c r="F537" s="226"/>
      <c r="G537" s="233" t="str">
        <f t="shared" si="10"/>
        <v/>
      </c>
      <c r="I537" s="128"/>
      <c r="J537" s="128"/>
    </row>
    <row r="538" spans="1:10" ht="14" thickBot="1">
      <c r="A538" s="201" t="s">
        <v>149</v>
      </c>
      <c r="C538" s="316">
        <f>SUM(C514:C537)</f>
        <v>0</v>
      </c>
      <c r="D538" s="226"/>
      <c r="E538" s="316">
        <v>0</v>
      </c>
      <c r="F538" s="226"/>
      <c r="G538" s="238">
        <f>SUM(G514:G537)</f>
        <v>0</v>
      </c>
      <c r="I538" s="128"/>
      <c r="J538" s="128"/>
    </row>
    <row r="539" spans="1:10" ht="14" thickTop="1">
      <c r="A539" s="198"/>
      <c r="G539" s="239" t="str">
        <f t="shared" si="10"/>
        <v/>
      </c>
      <c r="I539" s="128"/>
      <c r="J539" s="128"/>
    </row>
    <row r="540" spans="1:10" ht="14">
      <c r="A540" s="200" t="s">
        <v>161</v>
      </c>
      <c r="B540" s="2"/>
      <c r="C540" s="310"/>
      <c r="D540" s="149"/>
      <c r="E540" s="249"/>
      <c r="F540" s="149"/>
      <c r="G540" s="236"/>
      <c r="H540" s="149"/>
      <c r="I540" s="128"/>
      <c r="J540" s="128"/>
    </row>
    <row r="541" spans="1:10">
      <c r="A541" s="196">
        <v>402010</v>
      </c>
      <c r="B541" s="7" t="s">
        <v>488</v>
      </c>
      <c r="C541" s="306"/>
      <c r="D541" s="226"/>
      <c r="E541" s="231"/>
      <c r="F541" s="226"/>
      <c r="G541" s="231" t="str">
        <f t="shared" si="10"/>
        <v/>
      </c>
      <c r="I541" s="128"/>
      <c r="J541" s="128"/>
    </row>
    <row r="542" spans="1:10">
      <c r="A542" s="196">
        <v>402011</v>
      </c>
      <c r="B542" s="10" t="s">
        <v>489</v>
      </c>
      <c r="C542" s="307"/>
      <c r="D542" s="226"/>
      <c r="E542" s="232"/>
      <c r="F542" s="226"/>
      <c r="G542" s="232" t="str">
        <f t="shared" si="10"/>
        <v/>
      </c>
      <c r="I542" s="128"/>
      <c r="J542" s="128"/>
    </row>
    <row r="543" spans="1:10">
      <c r="A543" s="196">
        <v>402020</v>
      </c>
      <c r="B543" s="7" t="s">
        <v>490</v>
      </c>
      <c r="C543" s="307"/>
      <c r="D543" s="226"/>
      <c r="E543" s="232"/>
      <c r="F543" s="226"/>
      <c r="G543" s="232" t="str">
        <f t="shared" si="10"/>
        <v/>
      </c>
      <c r="I543" s="128"/>
      <c r="J543" s="128"/>
    </row>
    <row r="544" spans="1:10">
      <c r="A544" s="196">
        <v>402021</v>
      </c>
      <c r="B544" s="10" t="s">
        <v>491</v>
      </c>
      <c r="C544" s="307"/>
      <c r="D544" s="226"/>
      <c r="E544" s="232"/>
      <c r="F544" s="226"/>
      <c r="G544" s="232" t="str">
        <f t="shared" si="10"/>
        <v/>
      </c>
      <c r="I544" s="128"/>
      <c r="J544" s="128"/>
    </row>
    <row r="545" spans="1:10">
      <c r="A545" s="196">
        <v>402090</v>
      </c>
      <c r="B545" s="10" t="s">
        <v>492</v>
      </c>
      <c r="C545" s="307"/>
      <c r="D545" s="226"/>
      <c r="E545" s="232"/>
      <c r="F545" s="226"/>
      <c r="G545" s="232" t="str">
        <f t="shared" si="10"/>
        <v/>
      </c>
      <c r="I545" s="128"/>
      <c r="J545" s="128"/>
    </row>
    <row r="546" spans="1:10">
      <c r="A546" s="196">
        <v>402091</v>
      </c>
      <c r="B546" s="7" t="s">
        <v>493</v>
      </c>
      <c r="C546" s="307"/>
      <c r="D546" s="226"/>
      <c r="E546" s="232"/>
      <c r="F546" s="226"/>
      <c r="G546" s="232" t="str">
        <f t="shared" si="10"/>
        <v/>
      </c>
      <c r="I546" s="128"/>
      <c r="J546" s="128"/>
    </row>
    <row r="547" spans="1:10">
      <c r="A547" s="196">
        <v>404092</v>
      </c>
      <c r="B547" s="10" t="s">
        <v>223</v>
      </c>
      <c r="C547" s="307"/>
      <c r="D547" s="226"/>
      <c r="E547" s="232"/>
      <c r="F547" s="226"/>
      <c r="G547" s="232" t="str">
        <f t="shared" si="10"/>
        <v/>
      </c>
      <c r="I547" s="128"/>
      <c r="J547" s="128"/>
    </row>
    <row r="548" spans="1:10">
      <c r="A548" s="196">
        <v>404095</v>
      </c>
      <c r="B548" s="7" t="s">
        <v>186</v>
      </c>
      <c r="C548" s="313"/>
      <c r="D548" s="226"/>
      <c r="E548" s="240"/>
      <c r="F548" s="226"/>
      <c r="G548" s="240" t="str">
        <f t="shared" si="10"/>
        <v/>
      </c>
      <c r="I548" s="128"/>
      <c r="J548" s="128"/>
    </row>
    <row r="549" spans="1:10">
      <c r="A549" s="196">
        <v>407012</v>
      </c>
      <c r="B549" s="7" t="s">
        <v>494</v>
      </c>
      <c r="C549" s="307"/>
      <c r="D549" s="226"/>
      <c r="E549" s="232"/>
      <c r="F549" s="226"/>
      <c r="G549" s="232" t="str">
        <f t="shared" si="10"/>
        <v/>
      </c>
      <c r="I549" s="128"/>
      <c r="J549" s="128"/>
    </row>
    <row r="550" spans="1:10">
      <c r="A550" s="196">
        <v>407017</v>
      </c>
      <c r="B550" s="7" t="s">
        <v>495</v>
      </c>
      <c r="C550" s="307"/>
      <c r="D550" s="226"/>
      <c r="E550" s="232"/>
      <c r="F550" s="226"/>
      <c r="G550" s="232" t="str">
        <f t="shared" si="10"/>
        <v/>
      </c>
      <c r="I550" s="128"/>
      <c r="J550" s="128"/>
    </row>
    <row r="551" spans="1:10">
      <c r="A551" s="196">
        <v>407018</v>
      </c>
      <c r="B551" s="7" t="s">
        <v>496</v>
      </c>
      <c r="C551" s="307"/>
      <c r="D551" s="226"/>
      <c r="E551" s="232"/>
      <c r="F551" s="226"/>
      <c r="G551" s="232" t="str">
        <f>IF(E551&lt;&gt;C551,C551-E551,"")</f>
        <v/>
      </c>
      <c r="I551" s="128"/>
      <c r="J551" s="128"/>
    </row>
    <row r="552" spans="1:10">
      <c r="A552" s="196">
        <v>407020</v>
      </c>
      <c r="B552" s="7" t="s">
        <v>497</v>
      </c>
      <c r="C552" s="307"/>
      <c r="D552" s="226"/>
      <c r="E552" s="232"/>
      <c r="F552" s="226"/>
      <c r="G552" s="232" t="str">
        <f t="shared" si="10"/>
        <v/>
      </c>
      <c r="I552" s="128"/>
      <c r="J552" s="128"/>
    </row>
    <row r="553" spans="1:10">
      <c r="A553" s="196">
        <v>407021</v>
      </c>
      <c r="B553" s="7" t="s">
        <v>498</v>
      </c>
      <c r="C553" s="307"/>
      <c r="D553" s="226"/>
      <c r="E553" s="232"/>
      <c r="F553" s="226"/>
      <c r="G553" s="232" t="str">
        <f t="shared" si="10"/>
        <v/>
      </c>
      <c r="I553" s="128"/>
      <c r="J553" s="128"/>
    </row>
    <row r="554" spans="1:10">
      <c r="A554" s="196">
        <v>407030</v>
      </c>
      <c r="B554" s="7" t="s">
        <v>499</v>
      </c>
      <c r="C554" s="307"/>
      <c r="D554" s="226"/>
      <c r="E554" s="232"/>
      <c r="F554" s="226"/>
      <c r="G554" s="232" t="str">
        <f t="shared" si="10"/>
        <v/>
      </c>
      <c r="I554" s="128"/>
      <c r="J554" s="128"/>
    </row>
    <row r="555" spans="1:10">
      <c r="A555" s="196">
        <v>409027</v>
      </c>
      <c r="B555" s="7" t="s">
        <v>294</v>
      </c>
      <c r="C555" s="307"/>
      <c r="D555" s="226"/>
      <c r="E555" s="232"/>
      <c r="F555" s="226"/>
      <c r="G555" s="232" t="str">
        <f t="shared" si="10"/>
        <v/>
      </c>
      <c r="I555" s="128"/>
      <c r="J555" s="128"/>
    </row>
    <row r="556" spans="1:10">
      <c r="A556" s="196">
        <v>409050</v>
      </c>
      <c r="B556" s="10" t="s">
        <v>298</v>
      </c>
      <c r="C556" s="307"/>
      <c r="D556" s="226"/>
      <c r="E556" s="232"/>
      <c r="F556" s="226"/>
      <c r="G556" s="232" t="str">
        <f t="shared" si="10"/>
        <v/>
      </c>
      <c r="I556" s="128"/>
      <c r="J556" s="128"/>
    </row>
    <row r="557" spans="1:10">
      <c r="A557" s="196">
        <v>409064</v>
      </c>
      <c r="B557" s="7" t="s">
        <v>302</v>
      </c>
      <c r="C557" s="307"/>
      <c r="D557" s="226"/>
      <c r="E557" s="232"/>
      <c r="F557" s="226"/>
      <c r="G557" s="232" t="str">
        <f t="shared" si="10"/>
        <v/>
      </c>
      <c r="I557" s="128"/>
      <c r="J557" s="128"/>
    </row>
    <row r="558" spans="1:10">
      <c r="A558" s="196">
        <v>409069</v>
      </c>
      <c r="B558" s="190" t="s">
        <v>193</v>
      </c>
      <c r="C558" s="308"/>
      <c r="D558" s="226"/>
      <c r="E558" s="233"/>
      <c r="F558" s="226"/>
      <c r="G558" s="233" t="str">
        <f t="shared" si="10"/>
        <v/>
      </c>
      <c r="I558" s="128"/>
      <c r="J558" s="128"/>
    </row>
    <row r="559" spans="1:10" ht="14" thickBot="1">
      <c r="A559" s="201" t="s">
        <v>149</v>
      </c>
      <c r="C559" s="316">
        <f>SUM(C541:C558)</f>
        <v>0</v>
      </c>
      <c r="D559" s="226"/>
      <c r="E559" s="316">
        <v>0</v>
      </c>
      <c r="F559" s="226"/>
      <c r="G559" s="238">
        <f>SUM(G541:G558)</f>
        <v>0</v>
      </c>
      <c r="I559" s="128"/>
      <c r="J559" s="128"/>
    </row>
    <row r="560" spans="1:10" ht="14" thickTop="1">
      <c r="A560" s="198"/>
      <c r="G560" s="239" t="str">
        <f t="shared" si="10"/>
        <v/>
      </c>
      <c r="I560" s="128"/>
      <c r="J560" s="128"/>
    </row>
    <row r="561" spans="1:10" ht="14">
      <c r="A561" s="200" t="s">
        <v>162</v>
      </c>
      <c r="B561" s="2"/>
      <c r="C561" s="310"/>
      <c r="D561" s="149"/>
      <c r="E561" s="249"/>
      <c r="F561" s="149"/>
      <c r="G561" s="236"/>
      <c r="H561" s="149"/>
      <c r="I561" s="128"/>
      <c r="J561" s="128"/>
    </row>
    <row r="562" spans="1:10">
      <c r="A562" s="196">
        <v>412110</v>
      </c>
      <c r="B562" s="7" t="s">
        <v>500</v>
      </c>
      <c r="C562" s="306"/>
      <c r="D562" s="226"/>
      <c r="E562" s="231"/>
      <c r="F562" s="226"/>
      <c r="G562" s="231" t="str">
        <f t="shared" si="10"/>
        <v/>
      </c>
      <c r="I562" s="128"/>
      <c r="J562" s="128"/>
    </row>
    <row r="563" spans="1:10">
      <c r="A563" s="196">
        <v>412111</v>
      </c>
      <c r="B563" s="10" t="s">
        <v>501</v>
      </c>
      <c r="C563" s="307"/>
      <c r="D563" s="226"/>
      <c r="E563" s="232"/>
      <c r="F563" s="226"/>
      <c r="G563" s="232" t="str">
        <f t="shared" si="10"/>
        <v/>
      </c>
      <c r="I563" s="128"/>
      <c r="J563" s="128"/>
    </row>
    <row r="564" spans="1:10">
      <c r="A564" s="196">
        <v>412112</v>
      </c>
      <c r="B564" s="7" t="s">
        <v>502</v>
      </c>
      <c r="C564" s="307"/>
      <c r="D564" s="226"/>
      <c r="E564" s="232"/>
      <c r="F564" s="226"/>
      <c r="G564" s="232" t="str">
        <f t="shared" si="10"/>
        <v/>
      </c>
      <c r="I564" s="128"/>
      <c r="J564" s="128"/>
    </row>
    <row r="565" spans="1:10">
      <c r="A565" s="196">
        <v>412113</v>
      </c>
      <c r="B565" s="10" t="s">
        <v>503</v>
      </c>
      <c r="C565" s="307"/>
      <c r="D565" s="226"/>
      <c r="E565" s="232"/>
      <c r="F565" s="226"/>
      <c r="G565" s="232" t="str">
        <f t="shared" si="10"/>
        <v/>
      </c>
      <c r="I565" s="128"/>
      <c r="J565" s="128"/>
    </row>
    <row r="566" spans="1:10">
      <c r="A566" s="196">
        <v>412114</v>
      </c>
      <c r="B566" s="7" t="s">
        <v>474</v>
      </c>
      <c r="C566" s="307"/>
      <c r="D566" s="226"/>
      <c r="E566" s="232"/>
      <c r="F566" s="226"/>
      <c r="G566" s="232" t="str">
        <f t="shared" si="10"/>
        <v/>
      </c>
      <c r="I566" s="128"/>
      <c r="J566" s="128"/>
    </row>
    <row r="567" spans="1:10">
      <c r="A567" s="196">
        <v>412115</v>
      </c>
      <c r="B567" s="10" t="s">
        <v>475</v>
      </c>
      <c r="C567" s="307"/>
      <c r="D567" s="226"/>
      <c r="E567" s="232"/>
      <c r="F567" s="226"/>
      <c r="G567" s="232" t="str">
        <f t="shared" si="10"/>
        <v/>
      </c>
      <c r="I567" s="128"/>
      <c r="J567" s="128"/>
    </row>
    <row r="568" spans="1:10">
      <c r="A568" s="196">
        <v>412190</v>
      </c>
      <c r="B568" s="7" t="s">
        <v>504</v>
      </c>
      <c r="C568" s="307"/>
      <c r="D568" s="226"/>
      <c r="E568" s="232"/>
      <c r="F568" s="226"/>
      <c r="G568" s="232" t="str">
        <f t="shared" si="10"/>
        <v/>
      </c>
      <c r="I568" s="128"/>
      <c r="J568" s="128"/>
    </row>
    <row r="569" spans="1:10">
      <c r="A569" s="196">
        <v>412191</v>
      </c>
      <c r="B569" s="7" t="s">
        <v>505</v>
      </c>
      <c r="C569" s="307"/>
      <c r="D569" s="226"/>
      <c r="E569" s="232"/>
      <c r="F569" s="226"/>
      <c r="G569" s="232" t="str">
        <f t="shared" si="10"/>
        <v/>
      </c>
      <c r="I569" s="128"/>
      <c r="J569" s="128"/>
    </row>
    <row r="570" spans="1:10">
      <c r="A570" s="196">
        <v>414092</v>
      </c>
      <c r="B570" s="7" t="s">
        <v>223</v>
      </c>
      <c r="C570" s="307"/>
      <c r="D570" s="226"/>
      <c r="E570" s="232"/>
      <c r="F570" s="226"/>
      <c r="G570" s="232" t="str">
        <f t="shared" si="10"/>
        <v/>
      </c>
      <c r="I570" s="128"/>
      <c r="J570" s="128"/>
    </row>
    <row r="571" spans="1:10">
      <c r="A571" s="196">
        <v>414095</v>
      </c>
      <c r="B571" s="7" t="s">
        <v>186</v>
      </c>
      <c r="C571" s="313"/>
      <c r="D571" s="226"/>
      <c r="E571" s="240"/>
      <c r="F571" s="226"/>
      <c r="G571" s="240" t="str">
        <f t="shared" si="10"/>
        <v/>
      </c>
      <c r="I571" s="128"/>
      <c r="J571" s="128"/>
    </row>
    <row r="572" spans="1:10">
      <c r="A572" s="196">
        <v>417110</v>
      </c>
      <c r="B572" s="7" t="s">
        <v>506</v>
      </c>
      <c r="C572" s="307"/>
      <c r="D572" s="226"/>
      <c r="E572" s="232"/>
      <c r="F572" s="226"/>
      <c r="G572" s="232" t="str">
        <f t="shared" si="10"/>
        <v/>
      </c>
      <c r="I572" s="128"/>
      <c r="J572" s="128"/>
    </row>
    <row r="573" spans="1:10">
      <c r="A573" s="196">
        <v>417111</v>
      </c>
      <c r="B573" s="7" t="s">
        <v>507</v>
      </c>
      <c r="C573" s="307"/>
      <c r="D573" s="226"/>
      <c r="E573" s="232"/>
      <c r="F573" s="226"/>
      <c r="G573" s="232" t="str">
        <f t="shared" si="10"/>
        <v/>
      </c>
      <c r="I573" s="128"/>
      <c r="J573" s="128"/>
    </row>
    <row r="574" spans="1:10">
      <c r="A574" s="196">
        <v>417112</v>
      </c>
      <c r="B574" s="10" t="s">
        <v>508</v>
      </c>
      <c r="C574" s="307"/>
      <c r="D574" s="226"/>
      <c r="E574" s="232"/>
      <c r="F574" s="226"/>
      <c r="G574" s="232" t="str">
        <f t="shared" si="10"/>
        <v/>
      </c>
      <c r="I574" s="128"/>
      <c r="J574" s="128"/>
    </row>
    <row r="575" spans="1:10">
      <c r="A575" s="196">
        <v>417113</v>
      </c>
      <c r="B575" s="7" t="s">
        <v>509</v>
      </c>
      <c r="C575" s="307"/>
      <c r="D575" s="226"/>
      <c r="E575" s="232"/>
      <c r="F575" s="226"/>
      <c r="G575" s="232" t="str">
        <f t="shared" si="10"/>
        <v/>
      </c>
      <c r="I575" s="128"/>
      <c r="J575" s="128"/>
    </row>
    <row r="576" spans="1:10">
      <c r="A576" s="196">
        <v>417120</v>
      </c>
      <c r="B576" s="10" t="s">
        <v>510</v>
      </c>
      <c r="C576" s="307"/>
      <c r="D576" s="226"/>
      <c r="E576" s="232"/>
      <c r="F576" s="226"/>
      <c r="G576" s="232" t="str">
        <f t="shared" si="10"/>
        <v/>
      </c>
      <c r="I576" s="128"/>
      <c r="J576" s="128"/>
    </row>
    <row r="577" spans="1:10">
      <c r="A577" s="196">
        <v>417121</v>
      </c>
      <c r="B577" s="7" t="s">
        <v>511</v>
      </c>
      <c r="C577" s="307"/>
      <c r="D577" s="226"/>
      <c r="E577" s="232"/>
      <c r="F577" s="226"/>
      <c r="G577" s="232" t="str">
        <f t="shared" si="10"/>
        <v/>
      </c>
      <c r="I577" s="128"/>
      <c r="J577" s="128"/>
    </row>
    <row r="578" spans="1:10">
      <c r="A578" s="196">
        <v>417127</v>
      </c>
      <c r="B578" s="10" t="s">
        <v>512</v>
      </c>
      <c r="C578" s="307"/>
      <c r="D578" s="226"/>
      <c r="E578" s="232"/>
      <c r="F578" s="226"/>
      <c r="G578" s="232" t="str">
        <f t="shared" si="10"/>
        <v/>
      </c>
      <c r="I578" s="128"/>
      <c r="J578" s="128"/>
    </row>
    <row r="579" spans="1:10">
      <c r="A579" s="196">
        <v>417130</v>
      </c>
      <c r="B579" s="7" t="s">
        <v>758</v>
      </c>
      <c r="C579" s="307"/>
      <c r="D579" s="226"/>
      <c r="E579" s="232"/>
      <c r="F579" s="226"/>
      <c r="G579" s="232" t="str">
        <f t="shared" si="10"/>
        <v/>
      </c>
      <c r="I579" s="128"/>
      <c r="J579" s="128"/>
    </row>
    <row r="580" spans="1:10">
      <c r="A580" s="196">
        <v>419027</v>
      </c>
      <c r="B580" s="10" t="s">
        <v>294</v>
      </c>
      <c r="C580" s="307"/>
      <c r="D580" s="226"/>
      <c r="E580" s="232"/>
      <c r="F580" s="226"/>
      <c r="G580" s="232" t="str">
        <f t="shared" si="10"/>
        <v/>
      </c>
      <c r="I580" s="128"/>
      <c r="J580" s="128"/>
    </row>
    <row r="581" spans="1:10">
      <c r="A581" s="196">
        <v>419064</v>
      </c>
      <c r="B581" s="7" t="s">
        <v>302</v>
      </c>
      <c r="C581" s="307"/>
      <c r="D581" s="226"/>
      <c r="E581" s="232"/>
      <c r="F581" s="226"/>
      <c r="G581" s="232" t="str">
        <f t="shared" si="10"/>
        <v/>
      </c>
      <c r="I581" s="128"/>
      <c r="J581" s="128"/>
    </row>
    <row r="582" spans="1:10">
      <c r="A582" s="196">
        <v>419069</v>
      </c>
      <c r="B582" s="190" t="s">
        <v>193</v>
      </c>
      <c r="C582" s="308"/>
      <c r="D582" s="226"/>
      <c r="E582" s="233"/>
      <c r="F582" s="226"/>
      <c r="G582" s="233" t="str">
        <f t="shared" si="10"/>
        <v/>
      </c>
      <c r="I582" s="128"/>
      <c r="J582" s="128"/>
    </row>
    <row r="583" spans="1:10" ht="14" thickBot="1">
      <c r="A583" s="201" t="s">
        <v>149</v>
      </c>
      <c r="C583" s="316">
        <f>SUM(C562:C582)</f>
        <v>0</v>
      </c>
      <c r="D583" s="226"/>
      <c r="E583" s="316">
        <v>0</v>
      </c>
      <c r="F583" s="226"/>
      <c r="G583" s="238">
        <f>SUM(G562:G582)</f>
        <v>0</v>
      </c>
      <c r="I583" s="128"/>
      <c r="J583" s="128"/>
    </row>
    <row r="584" spans="1:10" ht="14" thickTop="1">
      <c r="A584" s="198"/>
      <c r="G584" s="239" t="str">
        <f t="shared" si="10"/>
        <v/>
      </c>
      <c r="I584" s="128"/>
      <c r="J584" s="128"/>
    </row>
    <row r="585" spans="1:10" ht="14">
      <c r="A585" s="200" t="s">
        <v>163</v>
      </c>
      <c r="B585" s="2"/>
      <c r="C585" s="310"/>
      <c r="D585" s="149"/>
      <c r="E585" s="249"/>
      <c r="F585" s="149"/>
      <c r="G585" s="236"/>
      <c r="H585" s="149"/>
      <c r="I585" s="128"/>
      <c r="J585" s="128"/>
    </row>
    <row r="586" spans="1:10">
      <c r="A586" s="196">
        <v>422201</v>
      </c>
      <c r="B586" s="7" t="s">
        <v>513</v>
      </c>
      <c r="C586" s="306"/>
      <c r="D586" s="226"/>
      <c r="E586" s="231"/>
      <c r="F586" s="226"/>
      <c r="G586" s="231" t="str">
        <f t="shared" si="10"/>
        <v/>
      </c>
      <c r="I586" s="128"/>
      <c r="J586" s="128"/>
    </row>
    <row r="587" spans="1:10">
      <c r="A587" s="196">
        <v>422202</v>
      </c>
      <c r="B587" s="7" t="s">
        <v>514</v>
      </c>
      <c r="C587" s="307"/>
      <c r="D587" s="226"/>
      <c r="E587" s="232"/>
      <c r="F587" s="226"/>
      <c r="G587" s="232" t="str">
        <f t="shared" si="10"/>
        <v/>
      </c>
      <c r="I587" s="128"/>
      <c r="J587" s="128"/>
    </row>
    <row r="588" spans="1:10">
      <c r="A588" s="196">
        <v>422203</v>
      </c>
      <c r="B588" s="7" t="s">
        <v>515</v>
      </c>
      <c r="C588" s="307"/>
      <c r="D588" s="226"/>
      <c r="E588" s="232"/>
      <c r="F588" s="226"/>
      <c r="G588" s="232" t="str">
        <f t="shared" si="10"/>
        <v/>
      </c>
      <c r="I588" s="128"/>
      <c r="J588" s="128"/>
    </row>
    <row r="589" spans="1:10">
      <c r="A589" s="196">
        <v>422204</v>
      </c>
      <c r="B589" s="7" t="s">
        <v>516</v>
      </c>
      <c r="C589" s="307"/>
      <c r="D589" s="226"/>
      <c r="E589" s="232"/>
      <c r="F589" s="226"/>
      <c r="G589" s="232" t="str">
        <f t="shared" si="10"/>
        <v/>
      </c>
      <c r="I589" s="128"/>
      <c r="J589" s="128"/>
    </row>
    <row r="590" spans="1:10">
      <c r="A590" s="196">
        <v>422205</v>
      </c>
      <c r="B590" s="7" t="s">
        <v>517</v>
      </c>
      <c r="C590" s="307"/>
      <c r="D590" s="226"/>
      <c r="E590" s="232"/>
      <c r="F590" s="226"/>
      <c r="G590" s="232" t="str">
        <f t="shared" si="10"/>
        <v/>
      </c>
      <c r="I590" s="128"/>
      <c r="J590" s="128"/>
    </row>
    <row r="591" spans="1:10">
      <c r="A591" s="196">
        <v>422206</v>
      </c>
      <c r="B591" s="7" t="s">
        <v>518</v>
      </c>
      <c r="C591" s="307"/>
      <c r="D591" s="226"/>
      <c r="E591" s="232"/>
      <c r="F591" s="226"/>
      <c r="G591" s="232" t="str">
        <f t="shared" si="10"/>
        <v/>
      </c>
      <c r="I591" s="128"/>
      <c r="J591" s="128"/>
    </row>
    <row r="592" spans="1:10">
      <c r="A592" s="196">
        <v>422207</v>
      </c>
      <c r="B592" s="7" t="s">
        <v>519</v>
      </c>
      <c r="C592" s="307"/>
      <c r="D592" s="226"/>
      <c r="E592" s="232"/>
      <c r="F592" s="226"/>
      <c r="G592" s="232" t="str">
        <f t="shared" si="10"/>
        <v/>
      </c>
      <c r="I592" s="128"/>
      <c r="J592" s="128"/>
    </row>
    <row r="593" spans="1:10">
      <c r="A593" s="196">
        <v>422208</v>
      </c>
      <c r="B593" s="7" t="s">
        <v>520</v>
      </c>
      <c r="C593" s="307"/>
      <c r="D593" s="226"/>
      <c r="E593" s="232"/>
      <c r="F593" s="226"/>
      <c r="G593" s="232" t="str">
        <f t="shared" si="10"/>
        <v/>
      </c>
      <c r="I593" s="128"/>
      <c r="J593" s="128"/>
    </row>
    <row r="594" spans="1:10">
      <c r="A594" s="196">
        <v>422209</v>
      </c>
      <c r="B594" s="7" t="s">
        <v>521</v>
      </c>
      <c r="C594" s="307"/>
      <c r="D594" s="226"/>
      <c r="E594" s="232"/>
      <c r="F594" s="226"/>
      <c r="G594" s="232" t="str">
        <f t="shared" si="10"/>
        <v/>
      </c>
      <c r="I594" s="128"/>
      <c r="J594" s="128"/>
    </row>
    <row r="595" spans="1:10">
      <c r="A595" s="196">
        <v>422210</v>
      </c>
      <c r="B595" s="7" t="s">
        <v>522</v>
      </c>
      <c r="C595" s="307"/>
      <c r="D595" s="226"/>
      <c r="E595" s="232"/>
      <c r="F595" s="226"/>
      <c r="G595" s="232" t="str">
        <f t="shared" si="10"/>
        <v/>
      </c>
      <c r="I595" s="128"/>
      <c r="J595" s="128"/>
    </row>
    <row r="596" spans="1:10">
      <c r="A596" s="196">
        <v>422211</v>
      </c>
      <c r="B596" s="7" t="s">
        <v>523</v>
      </c>
      <c r="C596" s="307"/>
      <c r="D596" s="226"/>
      <c r="E596" s="232"/>
      <c r="F596" s="226"/>
      <c r="G596" s="232" t="str">
        <f t="shared" si="10"/>
        <v/>
      </c>
      <c r="I596" s="128"/>
      <c r="J596" s="128"/>
    </row>
    <row r="597" spans="1:10">
      <c r="A597" s="196">
        <v>422212</v>
      </c>
      <c r="B597" s="7" t="s">
        <v>524</v>
      </c>
      <c r="C597" s="307"/>
      <c r="D597" s="226"/>
      <c r="E597" s="232"/>
      <c r="F597" s="226"/>
      <c r="G597" s="232" t="str">
        <f t="shared" ref="G597:G640" si="11">IF(E597&lt;&gt;C597,C597-E597,"")</f>
        <v/>
      </c>
      <c r="I597" s="128"/>
      <c r="J597" s="128"/>
    </row>
    <row r="598" spans="1:10">
      <c r="A598" s="196">
        <v>422213</v>
      </c>
      <c r="B598" s="7" t="s">
        <v>525</v>
      </c>
      <c r="C598" s="307"/>
      <c r="D598" s="226"/>
      <c r="E598" s="232"/>
      <c r="F598" s="226"/>
      <c r="G598" s="232" t="str">
        <f t="shared" si="11"/>
        <v/>
      </c>
      <c r="I598" s="128"/>
      <c r="J598" s="128"/>
    </row>
    <row r="599" spans="1:10">
      <c r="A599" s="196">
        <v>422214</v>
      </c>
      <c r="B599" s="7" t="s">
        <v>526</v>
      </c>
      <c r="C599" s="307"/>
      <c r="D599" s="226"/>
      <c r="E599" s="232"/>
      <c r="F599" s="226"/>
      <c r="G599" s="232" t="str">
        <f t="shared" si="11"/>
        <v/>
      </c>
      <c r="I599" s="128"/>
      <c r="J599" s="128"/>
    </row>
    <row r="600" spans="1:10">
      <c r="A600" s="196">
        <v>422215</v>
      </c>
      <c r="B600" s="7" t="s">
        <v>527</v>
      </c>
      <c r="C600" s="307"/>
      <c r="D600" s="226"/>
      <c r="E600" s="232"/>
      <c r="F600" s="226"/>
      <c r="G600" s="232" t="str">
        <f t="shared" si="11"/>
        <v/>
      </c>
      <c r="I600" s="128"/>
      <c r="J600" s="128"/>
    </row>
    <row r="601" spans="1:10">
      <c r="A601" s="196">
        <v>422216</v>
      </c>
      <c r="B601" s="7" t="s">
        <v>528</v>
      </c>
      <c r="C601" s="307"/>
      <c r="D601" s="226"/>
      <c r="E601" s="232"/>
      <c r="F601" s="226"/>
      <c r="G601" s="232" t="str">
        <f t="shared" si="11"/>
        <v/>
      </c>
      <c r="I601" s="128"/>
      <c r="J601" s="128"/>
    </row>
    <row r="602" spans="1:10">
      <c r="A602" s="196">
        <v>422217</v>
      </c>
      <c r="B602" s="7" t="s">
        <v>529</v>
      </c>
      <c r="C602" s="307"/>
      <c r="D602" s="226"/>
      <c r="E602" s="232"/>
      <c r="F602" s="226"/>
      <c r="G602" s="232" t="str">
        <f t="shared" si="11"/>
        <v/>
      </c>
      <c r="I602" s="128"/>
      <c r="J602" s="128"/>
    </row>
    <row r="603" spans="1:10">
      <c r="A603" s="196">
        <v>422218</v>
      </c>
      <c r="B603" s="7" t="s">
        <v>530</v>
      </c>
      <c r="C603" s="307"/>
      <c r="D603" s="226"/>
      <c r="E603" s="232"/>
      <c r="F603" s="226"/>
      <c r="G603" s="232" t="str">
        <f t="shared" si="11"/>
        <v/>
      </c>
      <c r="I603" s="128"/>
      <c r="J603" s="128"/>
    </row>
    <row r="604" spans="1:10">
      <c r="A604" s="196">
        <v>422219</v>
      </c>
      <c r="B604" s="7" t="s">
        <v>531</v>
      </c>
      <c r="C604" s="307"/>
      <c r="D604" s="226"/>
      <c r="E604" s="232"/>
      <c r="F604" s="226"/>
      <c r="G604" s="232" t="str">
        <f t="shared" si="11"/>
        <v/>
      </c>
      <c r="I604" s="128"/>
      <c r="J604" s="128"/>
    </row>
    <row r="605" spans="1:10">
      <c r="A605" s="196">
        <v>422220</v>
      </c>
      <c r="B605" s="7" t="s">
        <v>532</v>
      </c>
      <c r="C605" s="307"/>
      <c r="D605" s="226"/>
      <c r="E605" s="232"/>
      <c r="F605" s="226"/>
      <c r="G605" s="232" t="str">
        <f t="shared" si="11"/>
        <v/>
      </c>
      <c r="I605" s="128"/>
      <c r="J605" s="128"/>
    </row>
    <row r="606" spans="1:10">
      <c r="A606" s="196">
        <v>422221</v>
      </c>
      <c r="B606" s="7" t="s">
        <v>533</v>
      </c>
      <c r="C606" s="307"/>
      <c r="D606" s="226"/>
      <c r="E606" s="232"/>
      <c r="F606" s="226"/>
      <c r="G606" s="232" t="str">
        <f t="shared" si="11"/>
        <v/>
      </c>
      <c r="I606" s="128"/>
      <c r="J606" s="128"/>
    </row>
    <row r="607" spans="1:10">
      <c r="A607" s="196">
        <v>422222</v>
      </c>
      <c r="B607" s="7" t="s">
        <v>534</v>
      </c>
      <c r="C607" s="307"/>
      <c r="D607" s="226"/>
      <c r="E607" s="232"/>
      <c r="F607" s="226"/>
      <c r="G607" s="232" t="str">
        <f t="shared" si="11"/>
        <v/>
      </c>
      <c r="I607" s="128"/>
      <c r="J607" s="128"/>
    </row>
    <row r="608" spans="1:10">
      <c r="A608" s="196">
        <v>422223</v>
      </c>
      <c r="B608" s="7" t="s">
        <v>535</v>
      </c>
      <c r="C608" s="307"/>
      <c r="D608" s="226"/>
      <c r="E608" s="232"/>
      <c r="F608" s="226"/>
      <c r="G608" s="232" t="str">
        <f t="shared" si="11"/>
        <v/>
      </c>
      <c r="I608" s="128"/>
      <c r="J608" s="128"/>
    </row>
    <row r="609" spans="1:10">
      <c r="A609" s="196">
        <v>422224</v>
      </c>
      <c r="B609" s="7" t="s">
        <v>536</v>
      </c>
      <c r="C609" s="307"/>
      <c r="D609" s="226"/>
      <c r="E609" s="232"/>
      <c r="F609" s="226"/>
      <c r="G609" s="232" t="str">
        <f t="shared" si="11"/>
        <v/>
      </c>
      <c r="I609" s="128"/>
      <c r="J609" s="128"/>
    </row>
    <row r="610" spans="1:10">
      <c r="A610" s="196">
        <v>422225</v>
      </c>
      <c r="B610" s="7" t="s">
        <v>537</v>
      </c>
      <c r="C610" s="307"/>
      <c r="D610" s="226"/>
      <c r="E610" s="232"/>
      <c r="F610" s="226"/>
      <c r="G610" s="232" t="str">
        <f t="shared" si="11"/>
        <v/>
      </c>
      <c r="I610" s="128"/>
      <c r="J610" s="128"/>
    </row>
    <row r="611" spans="1:10">
      <c r="A611" s="196">
        <v>422226</v>
      </c>
      <c r="B611" s="7" t="s">
        <v>538</v>
      </c>
      <c r="C611" s="307"/>
      <c r="D611" s="226"/>
      <c r="E611" s="232"/>
      <c r="F611" s="226"/>
      <c r="G611" s="232" t="str">
        <f t="shared" si="11"/>
        <v/>
      </c>
      <c r="I611" s="128"/>
      <c r="J611" s="128"/>
    </row>
    <row r="612" spans="1:10">
      <c r="A612" s="196">
        <v>422227</v>
      </c>
      <c r="B612" s="7" t="s">
        <v>539</v>
      </c>
      <c r="C612" s="307"/>
      <c r="D612" s="226"/>
      <c r="E612" s="232"/>
      <c r="F612" s="226"/>
      <c r="G612" s="232" t="str">
        <f t="shared" si="11"/>
        <v/>
      </c>
      <c r="I612" s="128"/>
      <c r="J612" s="128"/>
    </row>
    <row r="613" spans="1:10">
      <c r="A613" s="196">
        <v>422228</v>
      </c>
      <c r="B613" s="7" t="s">
        <v>540</v>
      </c>
      <c r="C613" s="307"/>
      <c r="D613" s="226"/>
      <c r="E613" s="232"/>
      <c r="F613" s="226"/>
      <c r="G613" s="232" t="str">
        <f t="shared" si="11"/>
        <v/>
      </c>
      <c r="I613" s="128"/>
      <c r="J613" s="128"/>
    </row>
    <row r="614" spans="1:10">
      <c r="A614" s="196">
        <v>422229</v>
      </c>
      <c r="B614" s="7" t="s">
        <v>541</v>
      </c>
      <c r="C614" s="307"/>
      <c r="D614" s="226"/>
      <c r="E614" s="232"/>
      <c r="F614" s="226"/>
      <c r="G614" s="232" t="str">
        <f t="shared" si="11"/>
        <v/>
      </c>
      <c r="I614" s="128"/>
      <c r="J614" s="128"/>
    </row>
    <row r="615" spans="1:10">
      <c r="A615" s="196">
        <v>422230</v>
      </c>
      <c r="B615" s="7" t="s">
        <v>542</v>
      </c>
      <c r="C615" s="307"/>
      <c r="D615" s="226"/>
      <c r="E615" s="232"/>
      <c r="F615" s="226"/>
      <c r="G615" s="232" t="str">
        <f t="shared" ref="G615:G624" si="12">IF(E615&lt;&gt;C615,C615-E615,"")</f>
        <v/>
      </c>
      <c r="I615" s="128"/>
      <c r="J615" s="128"/>
    </row>
    <row r="616" spans="1:10">
      <c r="A616" s="196">
        <v>422231</v>
      </c>
      <c r="B616" s="7" t="s">
        <v>543</v>
      </c>
      <c r="C616" s="307"/>
      <c r="D616" s="226"/>
      <c r="E616" s="232"/>
      <c r="F616" s="226"/>
      <c r="G616" s="232" t="str">
        <f t="shared" si="12"/>
        <v/>
      </c>
      <c r="I616" s="128"/>
      <c r="J616" s="128"/>
    </row>
    <row r="617" spans="1:10">
      <c r="A617" s="196">
        <v>422232</v>
      </c>
      <c r="B617" s="7" t="s">
        <v>544</v>
      </c>
      <c r="C617" s="307"/>
      <c r="D617" s="226"/>
      <c r="E617" s="232"/>
      <c r="F617" s="226"/>
      <c r="G617" s="232" t="str">
        <f t="shared" si="12"/>
        <v/>
      </c>
      <c r="I617" s="128"/>
      <c r="J617" s="128"/>
    </row>
    <row r="618" spans="1:10">
      <c r="A618" s="196">
        <v>422233</v>
      </c>
      <c r="B618" s="7" t="s">
        <v>545</v>
      </c>
      <c r="C618" s="307"/>
      <c r="D618" s="226"/>
      <c r="E618" s="232"/>
      <c r="F618" s="226"/>
      <c r="G618" s="232" t="str">
        <f t="shared" si="12"/>
        <v/>
      </c>
      <c r="I618" s="128"/>
      <c r="J618" s="128"/>
    </row>
    <row r="619" spans="1:10">
      <c r="A619" s="196">
        <v>422234</v>
      </c>
      <c r="B619" s="7" t="s">
        <v>546</v>
      </c>
      <c r="C619" s="307"/>
      <c r="D619" s="226"/>
      <c r="E619" s="232"/>
      <c r="F619" s="226"/>
      <c r="G619" s="232" t="str">
        <f t="shared" si="12"/>
        <v/>
      </c>
      <c r="I619" s="128"/>
      <c r="J619" s="128"/>
    </row>
    <row r="620" spans="1:10">
      <c r="A620" s="196">
        <v>422235</v>
      </c>
      <c r="B620" s="7" t="s">
        <v>547</v>
      </c>
      <c r="C620" s="307"/>
      <c r="D620" s="226"/>
      <c r="E620" s="232"/>
      <c r="F620" s="226"/>
      <c r="G620" s="232" t="str">
        <f t="shared" si="12"/>
        <v/>
      </c>
      <c r="I620" s="128"/>
      <c r="J620" s="128"/>
    </row>
    <row r="621" spans="1:10">
      <c r="A621" s="196">
        <v>422236</v>
      </c>
      <c r="B621" s="7" t="s">
        <v>548</v>
      </c>
      <c r="C621" s="307"/>
      <c r="D621" s="226"/>
      <c r="E621" s="232"/>
      <c r="F621" s="226"/>
      <c r="G621" s="232" t="str">
        <f t="shared" si="12"/>
        <v/>
      </c>
      <c r="I621" s="128"/>
      <c r="J621" s="128"/>
    </row>
    <row r="622" spans="1:10">
      <c r="A622" s="196">
        <v>422237</v>
      </c>
      <c r="B622" s="7" t="s">
        <v>549</v>
      </c>
      <c r="C622" s="307"/>
      <c r="D622" s="226"/>
      <c r="E622" s="232"/>
      <c r="F622" s="226"/>
      <c r="G622" s="232" t="str">
        <f t="shared" si="12"/>
        <v/>
      </c>
      <c r="I622" s="128"/>
      <c r="J622" s="128"/>
    </row>
    <row r="623" spans="1:10">
      <c r="A623" s="196">
        <v>422238</v>
      </c>
      <c r="B623" s="7" t="s">
        <v>550</v>
      </c>
      <c r="C623" s="307"/>
      <c r="D623" s="226"/>
      <c r="E623" s="232"/>
      <c r="F623" s="226"/>
      <c r="G623" s="232" t="str">
        <f t="shared" si="12"/>
        <v/>
      </c>
      <c r="I623" s="128"/>
      <c r="J623" s="128"/>
    </row>
    <row r="624" spans="1:10">
      <c r="A624" s="196">
        <v>422239</v>
      </c>
      <c r="B624" s="7" t="s">
        <v>551</v>
      </c>
      <c r="C624" s="307"/>
      <c r="D624" s="226"/>
      <c r="E624" s="232"/>
      <c r="F624" s="226"/>
      <c r="G624" s="232" t="str">
        <f t="shared" si="12"/>
        <v/>
      </c>
      <c r="I624" s="128"/>
      <c r="J624" s="128"/>
    </row>
    <row r="625" spans="1:10">
      <c r="A625" s="196">
        <v>422240</v>
      </c>
      <c r="B625" s="7" t="s">
        <v>552</v>
      </c>
      <c r="C625" s="307"/>
      <c r="D625" s="226"/>
      <c r="E625" s="232"/>
      <c r="F625" s="226"/>
      <c r="G625" s="232" t="str">
        <f t="shared" si="11"/>
        <v/>
      </c>
      <c r="I625" s="128"/>
      <c r="J625" s="128"/>
    </row>
    <row r="626" spans="1:10">
      <c r="A626" s="196">
        <v>422245</v>
      </c>
      <c r="B626" s="7" t="s">
        <v>553</v>
      </c>
      <c r="C626" s="307"/>
      <c r="D626" s="226"/>
      <c r="E626" s="232"/>
      <c r="F626" s="226"/>
      <c r="G626" s="232" t="str">
        <f t="shared" si="11"/>
        <v/>
      </c>
      <c r="I626" s="128"/>
      <c r="J626" s="128"/>
    </row>
    <row r="627" spans="1:10">
      <c r="A627" s="196">
        <v>422246</v>
      </c>
      <c r="B627" s="7" t="s">
        <v>554</v>
      </c>
      <c r="C627" s="307"/>
      <c r="D627" s="226"/>
      <c r="E627" s="232"/>
      <c r="F627" s="226"/>
      <c r="G627" s="232" t="str">
        <f t="shared" si="11"/>
        <v/>
      </c>
      <c r="I627" s="128"/>
      <c r="J627" s="128"/>
    </row>
    <row r="628" spans="1:10">
      <c r="A628" s="196">
        <v>422247</v>
      </c>
      <c r="B628" s="7" t="s">
        <v>555</v>
      </c>
      <c r="C628" s="307"/>
      <c r="D628" s="226"/>
      <c r="E628" s="232"/>
      <c r="F628" s="226"/>
      <c r="G628" s="232" t="str">
        <f t="shared" si="11"/>
        <v/>
      </c>
      <c r="I628" s="128"/>
      <c r="J628" s="128"/>
    </row>
    <row r="629" spans="1:10">
      <c r="A629" s="196">
        <v>422250</v>
      </c>
      <c r="B629" s="7" t="s">
        <v>556</v>
      </c>
      <c r="C629" s="307"/>
      <c r="D629" s="226"/>
      <c r="E629" s="232"/>
      <c r="F629" s="226"/>
      <c r="G629" s="232" t="str">
        <f t="shared" si="11"/>
        <v/>
      </c>
      <c r="I629" s="128"/>
      <c r="J629" s="128"/>
    </row>
    <row r="630" spans="1:10">
      <c r="A630" s="196">
        <v>422264</v>
      </c>
      <c r="B630" s="7" t="s">
        <v>557</v>
      </c>
      <c r="C630" s="307"/>
      <c r="D630" s="226"/>
      <c r="E630" s="232"/>
      <c r="F630" s="226"/>
      <c r="G630" s="232" t="str">
        <f t="shared" si="11"/>
        <v/>
      </c>
      <c r="I630" s="128"/>
      <c r="J630" s="128"/>
    </row>
    <row r="631" spans="1:10">
      <c r="A631" s="196">
        <v>422265</v>
      </c>
      <c r="B631" s="7" t="s">
        <v>558</v>
      </c>
      <c r="C631" s="307"/>
      <c r="D631" s="226"/>
      <c r="E631" s="232"/>
      <c r="F631" s="226"/>
      <c r="G631" s="232" t="str">
        <f t="shared" si="11"/>
        <v/>
      </c>
      <c r="I631" s="128"/>
      <c r="J631" s="128"/>
    </row>
    <row r="632" spans="1:10">
      <c r="A632" s="196">
        <v>422270</v>
      </c>
      <c r="B632" s="7" t="s">
        <v>559</v>
      </c>
      <c r="C632" s="307"/>
      <c r="D632" s="226"/>
      <c r="E632" s="232"/>
      <c r="F632" s="226"/>
      <c r="G632" s="232" t="str">
        <f t="shared" si="11"/>
        <v/>
      </c>
      <c r="I632" s="128"/>
      <c r="J632" s="128"/>
    </row>
    <row r="633" spans="1:10">
      <c r="A633" s="196">
        <v>422271</v>
      </c>
      <c r="B633" s="7" t="s">
        <v>560</v>
      </c>
      <c r="C633" s="307"/>
      <c r="D633" s="226"/>
      <c r="E633" s="232"/>
      <c r="F633" s="226"/>
      <c r="G633" s="232" t="str">
        <f t="shared" si="11"/>
        <v/>
      </c>
      <c r="I633" s="128"/>
      <c r="J633" s="128"/>
    </row>
    <row r="634" spans="1:10">
      <c r="A634" s="196">
        <v>422280</v>
      </c>
      <c r="B634" s="7" t="s">
        <v>561</v>
      </c>
      <c r="C634" s="307"/>
      <c r="D634" s="226"/>
      <c r="E634" s="232"/>
      <c r="F634" s="226"/>
      <c r="G634" s="232" t="str">
        <f t="shared" si="11"/>
        <v/>
      </c>
      <c r="I634" s="128"/>
      <c r="J634" s="128"/>
    </row>
    <row r="635" spans="1:10">
      <c r="A635" s="196">
        <v>422281</v>
      </c>
      <c r="B635" s="7" t="s">
        <v>562</v>
      </c>
      <c r="C635" s="307"/>
      <c r="D635" s="226"/>
      <c r="E635" s="232"/>
      <c r="F635" s="226"/>
      <c r="G635" s="232" t="str">
        <f t="shared" si="11"/>
        <v/>
      </c>
      <c r="I635" s="128"/>
      <c r="J635" s="128"/>
    </row>
    <row r="636" spans="1:10">
      <c r="A636" s="196">
        <v>422282</v>
      </c>
      <c r="B636" s="7" t="s">
        <v>563</v>
      </c>
      <c r="C636" s="307"/>
      <c r="D636" s="226"/>
      <c r="E636" s="232"/>
      <c r="F636" s="226"/>
      <c r="G636" s="232" t="str">
        <f t="shared" si="11"/>
        <v/>
      </c>
      <c r="I636" s="128"/>
      <c r="J636" s="128"/>
    </row>
    <row r="637" spans="1:10">
      <c r="A637" s="196">
        <v>422283</v>
      </c>
      <c r="B637" s="7" t="s">
        <v>564</v>
      </c>
      <c r="C637" s="307"/>
      <c r="D637" s="226"/>
      <c r="E637" s="232"/>
      <c r="F637" s="226"/>
      <c r="G637" s="232" t="str">
        <f>IF(E637&lt;&gt;C637,C637-E637,"")</f>
        <v/>
      </c>
      <c r="I637" s="128"/>
      <c r="J637" s="128"/>
    </row>
    <row r="638" spans="1:10">
      <c r="A638" s="196">
        <v>422293</v>
      </c>
      <c r="B638" s="7" t="s">
        <v>565</v>
      </c>
      <c r="C638" s="307"/>
      <c r="D638" s="226"/>
      <c r="E638" s="232"/>
      <c r="F638" s="226"/>
      <c r="G638" s="232" t="str">
        <f t="shared" si="11"/>
        <v/>
      </c>
      <c r="I638" s="128"/>
      <c r="J638" s="128"/>
    </row>
    <row r="639" spans="1:10">
      <c r="A639" s="196">
        <v>424095</v>
      </c>
      <c r="B639" s="7" t="s">
        <v>186</v>
      </c>
      <c r="C639" s="313"/>
      <c r="D639" s="226"/>
      <c r="E639" s="240"/>
      <c r="F639" s="226"/>
      <c r="G639" s="240" t="str">
        <f t="shared" si="11"/>
        <v/>
      </c>
      <c r="I639" s="128"/>
      <c r="J639" s="128"/>
    </row>
    <row r="640" spans="1:10">
      <c r="A640" s="196">
        <v>427210</v>
      </c>
      <c r="B640" s="190" t="s">
        <v>566</v>
      </c>
      <c r="C640" s="308"/>
      <c r="D640" s="226"/>
      <c r="E640" s="233"/>
      <c r="F640" s="226"/>
      <c r="G640" s="233" t="str">
        <f t="shared" si="11"/>
        <v/>
      </c>
      <c r="I640" s="128"/>
      <c r="J640" s="128"/>
    </row>
    <row r="641" spans="1:10" ht="14" thickBot="1">
      <c r="A641" s="201" t="s">
        <v>149</v>
      </c>
      <c r="C641" s="316">
        <f>SUM(C586:C640)</f>
        <v>0</v>
      </c>
      <c r="D641" s="226"/>
      <c r="E641" s="316">
        <v>0</v>
      </c>
      <c r="F641" s="226"/>
      <c r="G641" s="238">
        <f>SUM(G586:G640)</f>
        <v>0</v>
      </c>
      <c r="I641" s="128"/>
      <c r="J641" s="128"/>
    </row>
    <row r="642" spans="1:10" ht="14" thickTop="1">
      <c r="A642" s="198"/>
      <c r="I642" s="128"/>
      <c r="J642" s="128"/>
    </row>
    <row r="643" spans="1:10" ht="14">
      <c r="A643" s="200" t="s">
        <v>164</v>
      </c>
      <c r="B643" s="13"/>
      <c r="C643" s="310"/>
      <c r="D643" s="149"/>
      <c r="E643" s="249"/>
      <c r="F643" s="149"/>
      <c r="G643" s="236"/>
      <c r="H643" s="149"/>
      <c r="I643" s="128"/>
      <c r="J643" s="128"/>
    </row>
    <row r="644" spans="1:10">
      <c r="A644" s="196">
        <v>442410</v>
      </c>
      <c r="B644" s="9" t="s">
        <v>567</v>
      </c>
      <c r="C644" s="306"/>
      <c r="D644" s="226"/>
      <c r="E644" s="231"/>
      <c r="F644" s="226"/>
      <c r="G644" s="231" t="str">
        <f t="shared" ref="G644:G664" si="13">IF(E644&lt;&gt;C644,C644-E644,"")</f>
        <v/>
      </c>
      <c r="I644" s="128"/>
      <c r="J644" s="128"/>
    </row>
    <row r="645" spans="1:10">
      <c r="A645" s="196">
        <v>442411</v>
      </c>
      <c r="B645" s="7" t="s">
        <v>568</v>
      </c>
      <c r="C645" s="307"/>
      <c r="D645" s="226"/>
      <c r="E645" s="232"/>
      <c r="F645" s="226"/>
      <c r="G645" s="232" t="str">
        <f t="shared" si="13"/>
        <v/>
      </c>
      <c r="I645" s="128"/>
      <c r="J645" s="128"/>
    </row>
    <row r="646" spans="1:10">
      <c r="A646" s="196">
        <v>442426</v>
      </c>
      <c r="B646" s="7" t="s">
        <v>569</v>
      </c>
      <c r="C646" s="307"/>
      <c r="D646" s="226"/>
      <c r="E646" s="232"/>
      <c r="F646" s="226"/>
      <c r="G646" s="232" t="str">
        <f t="shared" si="13"/>
        <v/>
      </c>
      <c r="I646" s="128"/>
      <c r="J646" s="128"/>
    </row>
    <row r="647" spans="1:10">
      <c r="A647" s="196">
        <v>442427</v>
      </c>
      <c r="B647" s="7" t="s">
        <v>570</v>
      </c>
      <c r="C647" s="307"/>
      <c r="D647" s="226"/>
      <c r="E647" s="232"/>
      <c r="F647" s="226"/>
      <c r="G647" s="232" t="str">
        <f t="shared" si="13"/>
        <v/>
      </c>
      <c r="I647" s="128"/>
      <c r="J647" s="128"/>
    </row>
    <row r="648" spans="1:10">
      <c r="A648" s="196">
        <v>444092</v>
      </c>
      <c r="B648" s="7" t="s">
        <v>223</v>
      </c>
      <c r="C648" s="307"/>
      <c r="D648" s="226"/>
      <c r="E648" s="232"/>
      <c r="F648" s="226"/>
      <c r="G648" s="232" t="str">
        <f t="shared" si="13"/>
        <v/>
      </c>
      <c r="I648" s="128"/>
      <c r="J648" s="128"/>
    </row>
    <row r="649" spans="1:10">
      <c r="A649" s="196">
        <v>444095</v>
      </c>
      <c r="B649" s="7" t="s">
        <v>186</v>
      </c>
      <c r="C649" s="313"/>
      <c r="D649" s="226"/>
      <c r="E649" s="240"/>
      <c r="F649" s="226"/>
      <c r="G649" s="240" t="str">
        <f t="shared" si="13"/>
        <v/>
      </c>
      <c r="I649" s="128"/>
      <c r="J649" s="128"/>
    </row>
    <row r="650" spans="1:10">
      <c r="A650" s="196">
        <v>449070</v>
      </c>
      <c r="B650" s="7" t="s">
        <v>194</v>
      </c>
      <c r="C650" s="307"/>
      <c r="D650" s="226"/>
      <c r="E650" s="232"/>
      <c r="F650" s="226"/>
      <c r="G650" s="232" t="str">
        <f t="shared" si="13"/>
        <v/>
      </c>
      <c r="I650" s="128"/>
      <c r="J650" s="128"/>
    </row>
    <row r="651" spans="1:10">
      <c r="A651" s="196">
        <v>449072</v>
      </c>
      <c r="B651" s="7" t="s">
        <v>195</v>
      </c>
      <c r="C651" s="307"/>
      <c r="D651" s="226"/>
      <c r="E651" s="232"/>
      <c r="F651" s="226"/>
      <c r="G651" s="232" t="str">
        <f t="shared" si="13"/>
        <v/>
      </c>
      <c r="I651" s="128"/>
      <c r="J651" s="128"/>
    </row>
    <row r="652" spans="1:10">
      <c r="A652" s="196">
        <v>449073</v>
      </c>
      <c r="B652" s="7" t="s">
        <v>196</v>
      </c>
      <c r="C652" s="307"/>
      <c r="D652" s="226"/>
      <c r="E652" s="232"/>
      <c r="F652" s="226"/>
      <c r="G652" s="232" t="str">
        <f t="shared" si="13"/>
        <v/>
      </c>
      <c r="I652" s="128"/>
      <c r="J652" s="128"/>
    </row>
    <row r="653" spans="1:10">
      <c r="A653" s="196">
        <v>449081</v>
      </c>
      <c r="B653" s="7" t="s">
        <v>236</v>
      </c>
      <c r="C653" s="307"/>
      <c r="D653" s="226"/>
      <c r="E653" s="232"/>
      <c r="F653" s="226"/>
      <c r="G653" s="232" t="str">
        <f t="shared" si="13"/>
        <v/>
      </c>
      <c r="I653" s="128"/>
      <c r="J653" s="128"/>
    </row>
    <row r="654" spans="1:10">
      <c r="A654" s="196">
        <v>449082</v>
      </c>
      <c r="B654" s="7" t="s">
        <v>237</v>
      </c>
      <c r="C654" s="307"/>
      <c r="D654" s="226"/>
      <c r="E654" s="232"/>
      <c r="F654" s="226"/>
      <c r="G654" s="232" t="str">
        <f t="shared" si="13"/>
        <v/>
      </c>
      <c r="I654" s="128"/>
      <c r="J654" s="128"/>
    </row>
    <row r="655" spans="1:10">
      <c r="A655" s="196">
        <v>449083</v>
      </c>
      <c r="B655" s="9" t="s">
        <v>238</v>
      </c>
      <c r="C655" s="307"/>
      <c r="D655" s="226"/>
      <c r="E655" s="232"/>
      <c r="F655" s="226"/>
      <c r="G655" s="232" t="str">
        <f t="shared" si="13"/>
        <v/>
      </c>
      <c r="I655" s="128"/>
      <c r="J655" s="128"/>
    </row>
    <row r="656" spans="1:10">
      <c r="A656" s="196">
        <v>449084</v>
      </c>
      <c r="B656" s="7" t="s">
        <v>239</v>
      </c>
      <c r="C656" s="307"/>
      <c r="D656" s="226"/>
      <c r="E656" s="232"/>
      <c r="F656" s="226"/>
      <c r="G656" s="232" t="str">
        <f t="shared" si="13"/>
        <v/>
      </c>
      <c r="I656" s="128"/>
      <c r="J656" s="128"/>
    </row>
    <row r="657" spans="1:10">
      <c r="A657" s="196">
        <v>449085</v>
      </c>
      <c r="B657" s="7" t="s">
        <v>240</v>
      </c>
      <c r="C657" s="307"/>
      <c r="D657" s="226"/>
      <c r="E657" s="232"/>
      <c r="F657" s="226"/>
      <c r="G657" s="232" t="str">
        <f t="shared" si="13"/>
        <v/>
      </c>
      <c r="I657" s="128"/>
      <c r="J657" s="128"/>
    </row>
    <row r="658" spans="1:10">
      <c r="A658" s="196">
        <v>449090</v>
      </c>
      <c r="B658" s="7" t="s">
        <v>241</v>
      </c>
      <c r="C658" s="307"/>
      <c r="D658" s="226"/>
      <c r="E658" s="232"/>
      <c r="F658" s="226"/>
      <c r="G658" s="232" t="str">
        <f t="shared" si="13"/>
        <v/>
      </c>
      <c r="I658" s="128"/>
      <c r="J658" s="128"/>
    </row>
    <row r="659" spans="1:10">
      <c r="A659" s="196">
        <v>449091</v>
      </c>
      <c r="B659" s="7" t="s">
        <v>242</v>
      </c>
      <c r="C659" s="307"/>
      <c r="D659" s="226"/>
      <c r="E659" s="232"/>
      <c r="F659" s="226"/>
      <c r="G659" s="232" t="str">
        <f t="shared" si="13"/>
        <v/>
      </c>
      <c r="I659" s="128"/>
      <c r="J659" s="128"/>
    </row>
    <row r="660" spans="1:10">
      <c r="A660" s="196">
        <v>449092</v>
      </c>
      <c r="B660" s="7" t="s">
        <v>243</v>
      </c>
      <c r="C660" s="307"/>
      <c r="D660" s="226"/>
      <c r="E660" s="232"/>
      <c r="F660" s="226"/>
      <c r="G660" s="232" t="str">
        <f t="shared" si="13"/>
        <v/>
      </c>
      <c r="I660" s="128"/>
      <c r="J660" s="128"/>
    </row>
    <row r="661" spans="1:10">
      <c r="A661" s="196">
        <v>449093</v>
      </c>
      <c r="B661" s="7" t="s">
        <v>198</v>
      </c>
      <c r="C661" s="307"/>
      <c r="D661" s="226"/>
      <c r="E661" s="232"/>
      <c r="F661" s="226"/>
      <c r="G661" s="232" t="str">
        <f t="shared" si="13"/>
        <v/>
      </c>
      <c r="I661" s="128"/>
      <c r="J661" s="128"/>
    </row>
    <row r="662" spans="1:10">
      <c r="A662" s="196">
        <v>449096</v>
      </c>
      <c r="B662" s="7" t="s">
        <v>571</v>
      </c>
      <c r="C662" s="307"/>
      <c r="D662" s="226"/>
      <c r="E662" s="232"/>
      <c r="F662" s="226"/>
      <c r="G662" s="232" t="str">
        <f t="shared" si="13"/>
        <v/>
      </c>
      <c r="I662" s="128"/>
      <c r="J662" s="128"/>
    </row>
    <row r="663" spans="1:10">
      <c r="A663" s="196">
        <v>449098</v>
      </c>
      <c r="B663" s="7" t="s">
        <v>572</v>
      </c>
      <c r="C663" s="307"/>
      <c r="D663" s="226"/>
      <c r="E663" s="232"/>
      <c r="F663" s="226"/>
      <c r="G663" s="232" t="str">
        <f t="shared" si="13"/>
        <v/>
      </c>
      <c r="I663" s="128"/>
      <c r="J663" s="128"/>
    </row>
    <row r="664" spans="1:10">
      <c r="A664" s="196">
        <v>449099</v>
      </c>
      <c r="B664" s="190" t="s">
        <v>573</v>
      </c>
      <c r="C664" s="308"/>
      <c r="D664" s="226"/>
      <c r="E664" s="233"/>
      <c r="F664" s="226"/>
      <c r="G664" s="233" t="str">
        <f t="shared" si="13"/>
        <v/>
      </c>
      <c r="I664" s="128"/>
      <c r="J664" s="128"/>
    </row>
    <row r="665" spans="1:10" ht="14" thickBot="1">
      <c r="A665" s="201" t="s">
        <v>149</v>
      </c>
      <c r="C665" s="316">
        <f>SUM(C644:C664)</f>
        <v>0</v>
      </c>
      <c r="D665" s="226"/>
      <c r="E665" s="316">
        <v>0</v>
      </c>
      <c r="F665" s="226"/>
      <c r="G665" s="238">
        <f>SUM(G644:G664)</f>
        <v>0</v>
      </c>
      <c r="I665" s="128"/>
      <c r="J665" s="128"/>
    </row>
    <row r="666" spans="1:10" ht="14" thickTop="1">
      <c r="A666" s="198"/>
      <c r="I666" s="128"/>
      <c r="J666" s="128"/>
    </row>
    <row r="667" spans="1:10" ht="14">
      <c r="A667" s="200" t="s">
        <v>165</v>
      </c>
      <c r="B667" s="2"/>
      <c r="C667" s="310"/>
      <c r="D667" s="149"/>
      <c r="E667" s="249"/>
      <c r="F667" s="149"/>
      <c r="G667" s="236"/>
      <c r="H667" s="149"/>
      <c r="I667" s="128"/>
      <c r="J667" s="128"/>
    </row>
    <row r="668" spans="1:10">
      <c r="A668" s="196">
        <v>511116</v>
      </c>
      <c r="B668" s="7" t="s">
        <v>202</v>
      </c>
      <c r="C668" s="306"/>
      <c r="D668" s="226"/>
      <c r="E668" s="231"/>
      <c r="F668" s="226"/>
      <c r="G668" s="231" t="str">
        <f t="shared" ref="G668:G707" si="14">IF(E668&lt;&gt;C668,C668-E668,"")</f>
        <v/>
      </c>
      <c r="I668" s="128"/>
      <c r="J668" s="128"/>
    </row>
    <row r="669" spans="1:10">
      <c r="A669" s="196">
        <v>511120</v>
      </c>
      <c r="B669" s="7" t="s">
        <v>203</v>
      </c>
      <c r="C669" s="315"/>
      <c r="D669" s="226"/>
      <c r="E669" s="242"/>
      <c r="F669" s="226"/>
      <c r="G669" s="242" t="str">
        <f t="shared" si="14"/>
        <v/>
      </c>
      <c r="I669" s="128"/>
      <c r="J669" s="128"/>
    </row>
    <row r="670" spans="1:10">
      <c r="A670" s="196">
        <v>511126</v>
      </c>
      <c r="B670" s="7" t="s">
        <v>206</v>
      </c>
      <c r="C670" s="307"/>
      <c r="D670" s="226"/>
      <c r="E670" s="232"/>
      <c r="F670" s="226"/>
      <c r="G670" s="232" t="str">
        <f t="shared" si="14"/>
        <v/>
      </c>
      <c r="I670" s="128"/>
      <c r="J670" s="128"/>
    </row>
    <row r="671" spans="1:10">
      <c r="A671" s="196">
        <v>511127</v>
      </c>
      <c r="B671" s="10" t="s">
        <v>207</v>
      </c>
      <c r="C671" s="307"/>
      <c r="D671" s="226"/>
      <c r="E671" s="232"/>
      <c r="F671" s="226"/>
      <c r="G671" s="232" t="str">
        <f t="shared" si="14"/>
        <v/>
      </c>
      <c r="I671" s="128"/>
      <c r="J671" s="128"/>
    </row>
    <row r="672" spans="1:10">
      <c r="A672" s="196">
        <v>511160</v>
      </c>
      <c r="B672" s="7" t="s">
        <v>574</v>
      </c>
      <c r="C672" s="307"/>
      <c r="D672" s="226"/>
      <c r="E672" s="232"/>
      <c r="F672" s="226"/>
      <c r="G672" s="232" t="str">
        <f t="shared" si="14"/>
        <v/>
      </c>
      <c r="I672" s="128"/>
      <c r="J672" s="128"/>
    </row>
    <row r="673" spans="1:10">
      <c r="A673" s="196">
        <v>511161</v>
      </c>
      <c r="B673" s="10" t="s">
        <v>575</v>
      </c>
      <c r="C673" s="307"/>
      <c r="D673" s="226"/>
      <c r="E673" s="232"/>
      <c r="F673" s="226"/>
      <c r="G673" s="232" t="str">
        <f t="shared" si="14"/>
        <v/>
      </c>
      <c r="I673" s="128"/>
      <c r="J673" s="128"/>
    </row>
    <row r="674" spans="1:10">
      <c r="A674" s="196">
        <v>514090</v>
      </c>
      <c r="B674" s="7" t="s">
        <v>184</v>
      </c>
      <c r="C674" s="307"/>
      <c r="D674" s="226"/>
      <c r="E674" s="232"/>
      <c r="F674" s="226"/>
      <c r="G674" s="232" t="str">
        <f t="shared" si="14"/>
        <v/>
      </c>
      <c r="I674" s="128"/>
      <c r="J674" s="128"/>
    </row>
    <row r="675" spans="1:10">
      <c r="A675" s="196">
        <v>514091</v>
      </c>
      <c r="B675" s="7" t="s">
        <v>185</v>
      </c>
      <c r="C675" s="307"/>
      <c r="D675" s="226"/>
      <c r="E675" s="232"/>
      <c r="F675" s="226"/>
      <c r="G675" s="232" t="str">
        <f t="shared" si="14"/>
        <v/>
      </c>
      <c r="I675" s="128"/>
      <c r="J675" s="128"/>
    </row>
    <row r="676" spans="1:10">
      <c r="A676" s="196">
        <v>514092</v>
      </c>
      <c r="B676" s="7" t="s">
        <v>223</v>
      </c>
      <c r="C676" s="307"/>
      <c r="D676" s="226"/>
      <c r="E676" s="232"/>
      <c r="F676" s="226"/>
      <c r="G676" s="232" t="str">
        <f t="shared" si="14"/>
        <v/>
      </c>
      <c r="I676" s="128"/>
      <c r="J676" s="128"/>
    </row>
    <row r="677" spans="1:10">
      <c r="A677" s="196">
        <v>514095</v>
      </c>
      <c r="B677" s="7" t="s">
        <v>186</v>
      </c>
      <c r="C677" s="313"/>
      <c r="D677" s="226"/>
      <c r="E677" s="240"/>
      <c r="F677" s="226"/>
      <c r="G677" s="240" t="str">
        <f t="shared" si="14"/>
        <v/>
      </c>
      <c r="I677" s="128"/>
      <c r="J677" s="128"/>
    </row>
    <row r="678" spans="1:10">
      <c r="A678" s="196">
        <v>516150</v>
      </c>
      <c r="B678" s="7" t="s">
        <v>576</v>
      </c>
      <c r="C678" s="307"/>
      <c r="D678" s="226"/>
      <c r="E678" s="232"/>
      <c r="F678" s="226"/>
      <c r="G678" s="232" t="str">
        <f t="shared" si="14"/>
        <v/>
      </c>
      <c r="I678" s="128"/>
      <c r="J678" s="128"/>
    </row>
    <row r="679" spans="1:10">
      <c r="A679" s="196">
        <v>516151</v>
      </c>
      <c r="B679" s="10" t="s">
        <v>577</v>
      </c>
      <c r="C679" s="307"/>
      <c r="D679" s="226"/>
      <c r="E679" s="232"/>
      <c r="F679" s="226"/>
      <c r="G679" s="232" t="str">
        <f t="shared" si="14"/>
        <v/>
      </c>
      <c r="I679" s="128"/>
      <c r="J679" s="128"/>
    </row>
    <row r="680" spans="1:10">
      <c r="A680" s="196">
        <v>516152</v>
      </c>
      <c r="B680" s="7" t="s">
        <v>578</v>
      </c>
      <c r="C680" s="307"/>
      <c r="D680" s="226"/>
      <c r="E680" s="232"/>
      <c r="F680" s="226"/>
      <c r="G680" s="232" t="str">
        <f t="shared" si="14"/>
        <v/>
      </c>
      <c r="I680" s="128"/>
      <c r="J680" s="128"/>
    </row>
    <row r="681" spans="1:10">
      <c r="A681" s="196">
        <v>516153</v>
      </c>
      <c r="B681" s="7" t="s">
        <v>579</v>
      </c>
      <c r="C681" s="307"/>
      <c r="D681" s="226"/>
      <c r="E681" s="232"/>
      <c r="F681" s="226"/>
      <c r="G681" s="232" t="str">
        <f t="shared" si="14"/>
        <v/>
      </c>
      <c r="I681" s="128"/>
      <c r="J681" s="128"/>
    </row>
    <row r="682" spans="1:10">
      <c r="A682" s="196">
        <v>519010</v>
      </c>
      <c r="B682" s="7" t="s">
        <v>187</v>
      </c>
      <c r="C682" s="307"/>
      <c r="D682" s="226"/>
      <c r="E682" s="232"/>
      <c r="F682" s="226"/>
      <c r="G682" s="232" t="str">
        <f t="shared" si="14"/>
        <v/>
      </c>
      <c r="I682" s="128"/>
      <c r="J682" s="128"/>
    </row>
    <row r="683" spans="1:10">
      <c r="A683" s="196">
        <v>519011</v>
      </c>
      <c r="B683" s="7" t="s">
        <v>289</v>
      </c>
      <c r="C683" s="307"/>
      <c r="D683" s="226"/>
      <c r="E683" s="232"/>
      <c r="F683" s="226"/>
      <c r="G683" s="232" t="str">
        <f t="shared" si="14"/>
        <v/>
      </c>
      <c r="I683" s="128"/>
      <c r="J683" s="128"/>
    </row>
    <row r="684" spans="1:10">
      <c r="A684" s="196">
        <v>519013</v>
      </c>
      <c r="B684" s="7" t="s">
        <v>188</v>
      </c>
      <c r="C684" s="307"/>
      <c r="D684" s="226"/>
      <c r="E684" s="232"/>
      <c r="F684" s="226"/>
      <c r="G684" s="232" t="str">
        <f t="shared" si="14"/>
        <v/>
      </c>
      <c r="I684" s="128"/>
      <c r="J684" s="128"/>
    </row>
    <row r="685" spans="1:10">
      <c r="A685" s="196">
        <v>519020</v>
      </c>
      <c r="B685" s="11" t="s">
        <v>292</v>
      </c>
      <c r="C685" s="307"/>
      <c r="D685" s="226"/>
      <c r="E685" s="232"/>
      <c r="F685" s="226"/>
      <c r="G685" s="232" t="str">
        <f t="shared" si="14"/>
        <v/>
      </c>
      <c r="I685" s="128"/>
      <c r="J685" s="128"/>
    </row>
    <row r="686" spans="1:10">
      <c r="A686" s="196">
        <v>519021</v>
      </c>
      <c r="B686" s="7" t="s">
        <v>293</v>
      </c>
      <c r="C686" s="307"/>
      <c r="D686" s="226"/>
      <c r="E686" s="232"/>
      <c r="F686" s="226"/>
      <c r="G686" s="232" t="str">
        <f t="shared" si="14"/>
        <v/>
      </c>
      <c r="I686" s="128"/>
      <c r="J686" s="128"/>
    </row>
    <row r="687" spans="1:10">
      <c r="A687" s="196">
        <v>519022</v>
      </c>
      <c r="B687" s="7" t="s">
        <v>189</v>
      </c>
      <c r="C687" s="307"/>
      <c r="D687" s="226"/>
      <c r="E687" s="232"/>
      <c r="F687" s="226"/>
      <c r="G687" s="232" t="str">
        <f t="shared" si="14"/>
        <v/>
      </c>
      <c r="I687" s="128"/>
      <c r="J687" s="128"/>
    </row>
    <row r="688" spans="1:10">
      <c r="A688" s="196">
        <v>519023</v>
      </c>
      <c r="B688" s="7" t="s">
        <v>249</v>
      </c>
      <c r="C688" s="307"/>
      <c r="D688" s="226"/>
      <c r="E688" s="232"/>
      <c r="F688" s="226"/>
      <c r="G688" s="232" t="str">
        <f t="shared" si="14"/>
        <v/>
      </c>
      <c r="I688" s="128"/>
      <c r="J688" s="128"/>
    </row>
    <row r="689" spans="1:10">
      <c r="A689" s="196">
        <v>519025</v>
      </c>
      <c r="B689" s="7" t="s">
        <v>230</v>
      </c>
      <c r="C689" s="307"/>
      <c r="D689" s="226"/>
      <c r="E689" s="232"/>
      <c r="F689" s="226"/>
      <c r="G689" s="232" t="str">
        <f t="shared" si="14"/>
        <v/>
      </c>
      <c r="I689" s="128"/>
      <c r="J689" s="128"/>
    </row>
    <row r="690" spans="1:10">
      <c r="A690" s="196">
        <v>519027</v>
      </c>
      <c r="B690" s="7" t="s">
        <v>294</v>
      </c>
      <c r="C690" s="307"/>
      <c r="D690" s="226"/>
      <c r="E690" s="232"/>
      <c r="F690" s="226"/>
      <c r="G690" s="232" t="str">
        <f t="shared" si="14"/>
        <v/>
      </c>
      <c r="I690" s="128"/>
      <c r="J690" s="128"/>
    </row>
    <row r="691" spans="1:10">
      <c r="A691" s="196">
        <v>519029</v>
      </c>
      <c r="B691" s="7" t="s">
        <v>190</v>
      </c>
      <c r="C691" s="307"/>
      <c r="D691" s="226"/>
      <c r="E691" s="232"/>
      <c r="F691" s="226"/>
      <c r="G691" s="232" t="str">
        <f t="shared" si="14"/>
        <v/>
      </c>
      <c r="I691" s="128"/>
      <c r="J691" s="128"/>
    </row>
    <row r="692" spans="1:10">
      <c r="A692" s="196">
        <v>519030</v>
      </c>
      <c r="B692" s="7" t="s">
        <v>231</v>
      </c>
      <c r="C692" s="307"/>
      <c r="D692" s="226"/>
      <c r="E692" s="232"/>
      <c r="F692" s="226"/>
      <c r="G692" s="232" t="str">
        <f t="shared" si="14"/>
        <v/>
      </c>
      <c r="I692" s="128"/>
      <c r="J692" s="128"/>
    </row>
    <row r="693" spans="1:10">
      <c r="A693" s="196">
        <v>519064</v>
      </c>
      <c r="B693" s="7" t="s">
        <v>302</v>
      </c>
      <c r="C693" s="307"/>
      <c r="D693" s="226"/>
      <c r="E693" s="232"/>
      <c r="F693" s="226"/>
      <c r="G693" s="232" t="str">
        <f t="shared" si="14"/>
        <v/>
      </c>
      <c r="I693" s="128"/>
      <c r="J693" s="128"/>
    </row>
    <row r="694" spans="1:10">
      <c r="A694" s="196">
        <v>519069</v>
      </c>
      <c r="B694" s="7" t="s">
        <v>193</v>
      </c>
      <c r="C694" s="307"/>
      <c r="D694" s="226"/>
      <c r="E694" s="232"/>
      <c r="F694" s="226"/>
      <c r="G694" s="232" t="str">
        <f t="shared" si="14"/>
        <v/>
      </c>
      <c r="I694" s="128"/>
      <c r="J694" s="128"/>
    </row>
    <row r="695" spans="1:10">
      <c r="A695" s="196">
        <v>519070</v>
      </c>
      <c r="B695" s="7" t="s">
        <v>194</v>
      </c>
      <c r="C695" s="307"/>
      <c r="D695" s="226"/>
      <c r="E695" s="232"/>
      <c r="F695" s="226"/>
      <c r="G695" s="232" t="str">
        <f t="shared" si="14"/>
        <v/>
      </c>
      <c r="I695" s="128"/>
      <c r="J695" s="128"/>
    </row>
    <row r="696" spans="1:10">
      <c r="A696" s="196">
        <v>519072</v>
      </c>
      <c r="B696" s="7" t="s">
        <v>195</v>
      </c>
      <c r="C696" s="307"/>
      <c r="D696" s="226"/>
      <c r="E696" s="232"/>
      <c r="F696" s="226"/>
      <c r="G696" s="232" t="str">
        <f t="shared" si="14"/>
        <v/>
      </c>
      <c r="I696" s="128"/>
      <c r="J696" s="128"/>
    </row>
    <row r="697" spans="1:10">
      <c r="A697" s="196">
        <v>519073</v>
      </c>
      <c r="B697" s="7" t="s">
        <v>196</v>
      </c>
      <c r="C697" s="307"/>
      <c r="D697" s="226"/>
      <c r="E697" s="232"/>
      <c r="F697" s="226"/>
      <c r="G697" s="232" t="str">
        <f t="shared" si="14"/>
        <v/>
      </c>
      <c r="I697" s="128"/>
      <c r="J697" s="128"/>
    </row>
    <row r="698" spans="1:10">
      <c r="A698" s="196">
        <v>519077</v>
      </c>
      <c r="B698" s="7" t="s">
        <v>235</v>
      </c>
      <c r="C698" s="307"/>
      <c r="D698" s="226"/>
      <c r="E698" s="232"/>
      <c r="F698" s="226"/>
      <c r="G698" s="232" t="str">
        <f t="shared" si="14"/>
        <v/>
      </c>
      <c r="I698" s="128"/>
      <c r="J698" s="128"/>
    </row>
    <row r="699" spans="1:10">
      <c r="A699" s="196">
        <v>519078</v>
      </c>
      <c r="B699" s="7" t="s">
        <v>197</v>
      </c>
      <c r="C699" s="307"/>
      <c r="D699" s="226"/>
      <c r="E699" s="232"/>
      <c r="F699" s="226"/>
      <c r="G699" s="232" t="str">
        <f t="shared" si="14"/>
        <v/>
      </c>
      <c r="I699" s="128"/>
      <c r="J699" s="128"/>
    </row>
    <row r="700" spans="1:10">
      <c r="A700" s="196">
        <v>519081</v>
      </c>
      <c r="B700" s="7" t="s">
        <v>236</v>
      </c>
      <c r="C700" s="307"/>
      <c r="D700" s="226"/>
      <c r="E700" s="232"/>
      <c r="F700" s="226"/>
      <c r="G700" s="232" t="str">
        <f t="shared" si="14"/>
        <v/>
      </c>
      <c r="I700" s="128"/>
      <c r="J700" s="128"/>
    </row>
    <row r="701" spans="1:10">
      <c r="A701" s="196">
        <v>519082</v>
      </c>
      <c r="B701" s="7" t="s">
        <v>237</v>
      </c>
      <c r="C701" s="307"/>
      <c r="D701" s="226"/>
      <c r="E701" s="232"/>
      <c r="F701" s="226"/>
      <c r="G701" s="232" t="str">
        <f t="shared" si="14"/>
        <v/>
      </c>
      <c r="I701" s="128"/>
      <c r="J701" s="128"/>
    </row>
    <row r="702" spans="1:10">
      <c r="A702" s="196">
        <v>519083</v>
      </c>
      <c r="B702" s="7" t="s">
        <v>238</v>
      </c>
      <c r="C702" s="307"/>
      <c r="D702" s="226"/>
      <c r="E702" s="232"/>
      <c r="F702" s="226"/>
      <c r="G702" s="232" t="str">
        <f t="shared" si="14"/>
        <v/>
      </c>
      <c r="I702" s="128"/>
      <c r="J702" s="128"/>
    </row>
    <row r="703" spans="1:10">
      <c r="A703" s="196">
        <v>519084</v>
      </c>
      <c r="B703" s="7" t="s">
        <v>239</v>
      </c>
      <c r="C703" s="307"/>
      <c r="D703" s="226"/>
      <c r="E703" s="232"/>
      <c r="F703" s="226"/>
      <c r="G703" s="232" t="str">
        <f t="shared" si="14"/>
        <v/>
      </c>
      <c r="I703" s="128"/>
      <c r="J703" s="128"/>
    </row>
    <row r="704" spans="1:10">
      <c r="A704" s="196">
        <v>519085</v>
      </c>
      <c r="B704" s="7" t="s">
        <v>240</v>
      </c>
      <c r="C704" s="307"/>
      <c r="D704" s="226"/>
      <c r="E704" s="232"/>
      <c r="F704" s="226"/>
      <c r="G704" s="232" t="str">
        <f t="shared" si="14"/>
        <v/>
      </c>
      <c r="I704" s="128"/>
      <c r="J704" s="128"/>
    </row>
    <row r="705" spans="1:10">
      <c r="A705" s="196">
        <v>519090</v>
      </c>
      <c r="B705" s="7" t="s">
        <v>241</v>
      </c>
      <c r="C705" s="307"/>
      <c r="D705" s="226"/>
      <c r="E705" s="232"/>
      <c r="F705" s="226"/>
      <c r="G705" s="232" t="str">
        <f t="shared" si="14"/>
        <v/>
      </c>
      <c r="I705" s="128"/>
      <c r="J705" s="128"/>
    </row>
    <row r="706" spans="1:10">
      <c r="A706" s="196">
        <v>519093</v>
      </c>
      <c r="B706" s="7" t="s">
        <v>198</v>
      </c>
      <c r="C706" s="307"/>
      <c r="D706" s="226"/>
      <c r="E706" s="232"/>
      <c r="F706" s="226"/>
      <c r="G706" s="232" t="str">
        <f t="shared" si="14"/>
        <v/>
      </c>
      <c r="I706" s="128"/>
      <c r="J706" s="128"/>
    </row>
    <row r="707" spans="1:10">
      <c r="A707" s="196">
        <v>519098</v>
      </c>
      <c r="B707" s="190" t="s">
        <v>572</v>
      </c>
      <c r="C707" s="308"/>
      <c r="D707" s="226"/>
      <c r="E707" s="233"/>
      <c r="F707" s="226"/>
      <c r="G707" s="233" t="str">
        <f t="shared" si="14"/>
        <v/>
      </c>
      <c r="I707" s="128"/>
      <c r="J707" s="128"/>
    </row>
    <row r="708" spans="1:10" ht="14" thickBot="1">
      <c r="A708" s="201" t="s">
        <v>149</v>
      </c>
      <c r="C708" s="316">
        <f>SUM(C668:C707)</f>
        <v>0</v>
      </c>
      <c r="D708" s="226"/>
      <c r="E708" s="316">
        <v>0</v>
      </c>
      <c r="F708" s="226"/>
      <c r="G708" s="238">
        <f>SUM(G668:G707)</f>
        <v>0</v>
      </c>
      <c r="I708" s="128"/>
      <c r="J708" s="128"/>
    </row>
    <row r="709" spans="1:10" ht="14" thickTop="1">
      <c r="A709" s="198"/>
      <c r="I709" s="128"/>
      <c r="J709" s="128"/>
    </row>
    <row r="710" spans="1:10" ht="14">
      <c r="A710" s="200" t="s">
        <v>166</v>
      </c>
      <c r="C710" s="310"/>
      <c r="D710" s="149"/>
      <c r="E710" s="249"/>
      <c r="F710" s="149"/>
      <c r="G710" s="236"/>
      <c r="H710" s="149"/>
      <c r="I710" s="128"/>
      <c r="J710" s="128"/>
    </row>
    <row r="711" spans="1:10">
      <c r="A711" s="196">
        <v>523110</v>
      </c>
      <c r="B711" s="7" t="s">
        <v>580</v>
      </c>
      <c r="C711" s="306"/>
      <c r="D711" s="226"/>
      <c r="E711" s="231"/>
      <c r="F711" s="226"/>
      <c r="G711" s="231" t="str">
        <f t="shared" ref="G711:G732" si="15">IF(E711&lt;&gt;C711,C711-E711,"")</f>
        <v/>
      </c>
      <c r="I711" s="128"/>
      <c r="J711" s="128"/>
    </row>
    <row r="712" spans="1:10">
      <c r="A712" s="196">
        <v>523111</v>
      </c>
      <c r="B712" s="10" t="s">
        <v>581</v>
      </c>
      <c r="C712" s="307"/>
      <c r="D712" s="226"/>
      <c r="E712" s="232"/>
      <c r="F712" s="226"/>
      <c r="G712" s="232" t="str">
        <f t="shared" si="15"/>
        <v/>
      </c>
      <c r="I712" s="128"/>
      <c r="J712" s="128"/>
    </row>
    <row r="713" spans="1:10">
      <c r="A713" s="196">
        <v>523114</v>
      </c>
      <c r="B713" s="7" t="s">
        <v>582</v>
      </c>
      <c r="C713" s="307"/>
      <c r="D713" s="226"/>
      <c r="E713" s="232"/>
      <c r="F713" s="226"/>
      <c r="G713" s="232" t="str">
        <f t="shared" si="15"/>
        <v/>
      </c>
      <c r="I713" s="128"/>
      <c r="J713" s="128"/>
    </row>
    <row r="714" spans="1:10">
      <c r="A714" s="196">
        <v>523115</v>
      </c>
      <c r="B714" s="10" t="s">
        <v>583</v>
      </c>
      <c r="C714" s="307"/>
      <c r="D714" s="226"/>
      <c r="E714" s="232"/>
      <c r="F714" s="226"/>
      <c r="G714" s="232" t="str">
        <f t="shared" si="15"/>
        <v/>
      </c>
      <c r="I714" s="128"/>
      <c r="J714" s="128"/>
    </row>
    <row r="715" spans="1:10">
      <c r="A715" s="196">
        <v>523120</v>
      </c>
      <c r="B715" s="7" t="s">
        <v>584</v>
      </c>
      <c r="C715" s="307"/>
      <c r="D715" s="226"/>
      <c r="E715" s="232"/>
      <c r="F715" s="226"/>
      <c r="G715" s="232" t="str">
        <f t="shared" si="15"/>
        <v/>
      </c>
      <c r="I715" s="128"/>
      <c r="J715" s="128"/>
    </row>
    <row r="716" spans="1:10">
      <c r="A716" s="196">
        <v>523121</v>
      </c>
      <c r="B716" s="10" t="s">
        <v>585</v>
      </c>
      <c r="C716" s="307"/>
      <c r="D716" s="226"/>
      <c r="E716" s="232"/>
      <c r="F716" s="226"/>
      <c r="G716" s="232" t="str">
        <f t="shared" si="15"/>
        <v/>
      </c>
      <c r="I716" s="128"/>
      <c r="J716" s="128"/>
    </row>
    <row r="717" spans="1:10">
      <c r="A717" s="196">
        <v>523122</v>
      </c>
      <c r="B717" s="7" t="s">
        <v>586</v>
      </c>
      <c r="C717" s="307"/>
      <c r="D717" s="226"/>
      <c r="E717" s="232"/>
      <c r="F717" s="226"/>
      <c r="G717" s="232" t="str">
        <f t="shared" si="15"/>
        <v/>
      </c>
      <c r="I717" s="128"/>
      <c r="J717" s="128"/>
    </row>
    <row r="718" spans="1:10">
      <c r="A718" s="196">
        <v>523123</v>
      </c>
      <c r="B718" s="7" t="s">
        <v>587</v>
      </c>
      <c r="C718" s="307"/>
      <c r="D718" s="226"/>
      <c r="E718" s="232"/>
      <c r="F718" s="226"/>
      <c r="G718" s="232" t="str">
        <f t="shared" si="15"/>
        <v/>
      </c>
      <c r="I718" s="128"/>
      <c r="J718" s="128"/>
    </row>
    <row r="719" spans="1:10">
      <c r="A719" s="196">
        <v>523124</v>
      </c>
      <c r="B719" s="7" t="s">
        <v>588</v>
      </c>
      <c r="C719" s="307"/>
      <c r="D719" s="226"/>
      <c r="E719" s="232"/>
      <c r="F719" s="226"/>
      <c r="G719" s="232" t="str">
        <f t="shared" si="15"/>
        <v/>
      </c>
      <c r="I719" s="128"/>
      <c r="J719" s="128"/>
    </row>
    <row r="720" spans="1:10">
      <c r="A720" s="196">
        <v>523125</v>
      </c>
      <c r="B720" s="7" t="s">
        <v>738</v>
      </c>
      <c r="C720" s="307"/>
      <c r="D720" s="226"/>
      <c r="E720" s="232"/>
      <c r="F720" s="226"/>
      <c r="G720" s="232" t="str">
        <f t="shared" si="15"/>
        <v/>
      </c>
      <c r="I720" s="128"/>
      <c r="J720" s="128"/>
    </row>
    <row r="721" spans="1:10">
      <c r="A721" s="196">
        <v>524092</v>
      </c>
      <c r="B721" s="7" t="s">
        <v>223</v>
      </c>
      <c r="C721" s="307"/>
      <c r="D721" s="226"/>
      <c r="E721" s="232"/>
      <c r="F721" s="226"/>
      <c r="G721" s="232" t="str">
        <f t="shared" si="15"/>
        <v/>
      </c>
      <c r="I721" s="128"/>
      <c r="J721" s="128"/>
    </row>
    <row r="722" spans="1:10">
      <c r="A722" s="196">
        <v>524095</v>
      </c>
      <c r="B722" s="7" t="s">
        <v>186</v>
      </c>
      <c r="C722" s="313"/>
      <c r="D722" s="226"/>
      <c r="E722" s="240"/>
      <c r="F722" s="226"/>
      <c r="G722" s="240" t="str">
        <f t="shared" si="15"/>
        <v/>
      </c>
      <c r="I722" s="128"/>
      <c r="J722" s="128"/>
    </row>
    <row r="723" spans="1:10">
      <c r="A723" s="196">
        <v>528110</v>
      </c>
      <c r="B723" s="7" t="s">
        <v>590</v>
      </c>
      <c r="C723" s="307"/>
      <c r="D723" s="226"/>
      <c r="E723" s="232"/>
      <c r="F723" s="226"/>
      <c r="G723" s="232" t="str">
        <f t="shared" si="15"/>
        <v/>
      </c>
      <c r="I723" s="128"/>
      <c r="J723" s="128"/>
    </row>
    <row r="724" spans="1:10">
      <c r="A724" s="196">
        <v>528120</v>
      </c>
      <c r="B724" s="7" t="s">
        <v>591</v>
      </c>
      <c r="C724" s="307"/>
      <c r="D724" s="226"/>
      <c r="E724" s="232"/>
      <c r="F724" s="226"/>
      <c r="G724" s="232" t="str">
        <f t="shared" si="15"/>
        <v/>
      </c>
      <c r="I724" s="128"/>
      <c r="J724" s="128"/>
    </row>
    <row r="725" spans="1:10">
      <c r="A725" s="196">
        <v>528128</v>
      </c>
      <c r="B725" s="7" t="s">
        <v>592</v>
      </c>
      <c r="C725" s="307"/>
      <c r="D725" s="226"/>
      <c r="E725" s="232"/>
      <c r="F725" s="226"/>
      <c r="G725" s="232" t="str">
        <f t="shared" si="15"/>
        <v/>
      </c>
      <c r="I725" s="128"/>
      <c r="J725" s="128"/>
    </row>
    <row r="726" spans="1:10">
      <c r="A726" s="196">
        <v>528130</v>
      </c>
      <c r="B726" s="10" t="s">
        <v>593</v>
      </c>
      <c r="C726" s="307"/>
      <c r="D726" s="226"/>
      <c r="E726" s="232"/>
      <c r="F726" s="226"/>
      <c r="G726" s="232" t="str">
        <f t="shared" si="15"/>
        <v/>
      </c>
      <c r="I726" s="128"/>
      <c r="J726" s="128"/>
    </row>
    <row r="727" spans="1:10">
      <c r="A727" s="196">
        <v>528132</v>
      </c>
      <c r="B727" s="7" t="s">
        <v>468</v>
      </c>
      <c r="C727" s="307"/>
      <c r="D727" s="226"/>
      <c r="E727" s="232"/>
      <c r="F727" s="226"/>
      <c r="G727" s="232" t="str">
        <f t="shared" si="15"/>
        <v/>
      </c>
      <c r="I727" s="128"/>
      <c r="J727" s="128"/>
    </row>
    <row r="728" spans="1:10">
      <c r="A728" s="196">
        <v>529011</v>
      </c>
      <c r="B728" s="7" t="s">
        <v>289</v>
      </c>
      <c r="C728" s="307"/>
      <c r="D728" s="226"/>
      <c r="E728" s="232"/>
      <c r="F728" s="226"/>
      <c r="G728" s="232" t="str">
        <f t="shared" si="15"/>
        <v/>
      </c>
      <c r="I728" s="128"/>
      <c r="J728" s="128"/>
    </row>
    <row r="729" spans="1:10">
      <c r="A729" s="196">
        <v>529013</v>
      </c>
      <c r="B729" s="7" t="s">
        <v>188</v>
      </c>
      <c r="C729" s="307"/>
      <c r="D729" s="226"/>
      <c r="E729" s="232"/>
      <c r="F729" s="226"/>
      <c r="G729" s="232" t="str">
        <f t="shared" si="15"/>
        <v/>
      </c>
      <c r="I729" s="128"/>
      <c r="J729" s="128"/>
    </row>
    <row r="730" spans="1:10">
      <c r="A730" s="196">
        <v>529027</v>
      </c>
      <c r="B730" s="7" t="s">
        <v>294</v>
      </c>
      <c r="C730" s="307"/>
      <c r="D730" s="226"/>
      <c r="E730" s="232"/>
      <c r="F730" s="226"/>
      <c r="G730" s="232" t="str">
        <f t="shared" si="15"/>
        <v/>
      </c>
      <c r="I730" s="128"/>
      <c r="J730" s="128"/>
    </row>
    <row r="731" spans="1:10">
      <c r="A731" s="196">
        <v>529050</v>
      </c>
      <c r="B731" s="7" t="s">
        <v>298</v>
      </c>
      <c r="C731" s="307"/>
      <c r="D731" s="226"/>
      <c r="E731" s="232"/>
      <c r="F731" s="226"/>
      <c r="G731" s="232" t="str">
        <f t="shared" si="15"/>
        <v/>
      </c>
      <c r="I731" s="128"/>
      <c r="J731" s="128"/>
    </row>
    <row r="732" spans="1:10">
      <c r="A732" s="196">
        <v>529069</v>
      </c>
      <c r="B732" s="190" t="s">
        <v>193</v>
      </c>
      <c r="C732" s="308"/>
      <c r="D732" s="226"/>
      <c r="E732" s="233"/>
      <c r="F732" s="226"/>
      <c r="G732" s="233" t="str">
        <f t="shared" si="15"/>
        <v/>
      </c>
      <c r="I732" s="128"/>
      <c r="J732" s="128"/>
    </row>
    <row r="733" spans="1:10" ht="14" thickBot="1">
      <c r="A733" s="201" t="s">
        <v>149</v>
      </c>
      <c r="C733" s="316">
        <f>SUM(C711:C732)</f>
        <v>0</v>
      </c>
      <c r="D733" s="226"/>
      <c r="E733" s="316">
        <v>0</v>
      </c>
      <c r="F733" s="226"/>
      <c r="G733" s="238">
        <f>SUM(G711:G732)</f>
        <v>0</v>
      </c>
      <c r="I733" s="128"/>
      <c r="J733" s="128"/>
    </row>
    <row r="734" spans="1:10" ht="14" thickTop="1">
      <c r="A734" s="198"/>
      <c r="I734" s="128"/>
      <c r="J734" s="128"/>
    </row>
    <row r="735" spans="1:10" ht="14">
      <c r="A735" s="200" t="s">
        <v>167</v>
      </c>
      <c r="C735" s="310"/>
      <c r="D735" s="149"/>
      <c r="E735" s="249"/>
      <c r="F735" s="149"/>
      <c r="G735" s="236"/>
      <c r="H735" s="149"/>
      <c r="I735" s="128"/>
      <c r="J735" s="128"/>
    </row>
    <row r="736" spans="1:10">
      <c r="A736" s="196">
        <v>533210</v>
      </c>
      <c r="B736" s="7" t="s">
        <v>219</v>
      </c>
      <c r="C736" s="306"/>
      <c r="D736" s="226"/>
      <c r="E736" s="231"/>
      <c r="F736" s="226"/>
      <c r="G736" s="231" t="str">
        <f t="shared" ref="G736:G771" si="16">IF(E736&lt;&gt;C736,C736-E736,"")</f>
        <v/>
      </c>
      <c r="I736" s="128"/>
      <c r="J736" s="128"/>
    </row>
    <row r="737" spans="1:10">
      <c r="A737" s="196">
        <v>533211</v>
      </c>
      <c r="B737" s="7" t="s">
        <v>220</v>
      </c>
      <c r="C737" s="307"/>
      <c r="D737" s="226"/>
      <c r="E737" s="232"/>
      <c r="F737" s="226"/>
      <c r="G737" s="232" t="str">
        <f t="shared" si="16"/>
        <v/>
      </c>
      <c r="I737" s="128"/>
      <c r="J737" s="128"/>
    </row>
    <row r="738" spans="1:10">
      <c r="A738" s="196">
        <v>533212</v>
      </c>
      <c r="B738" s="7" t="s">
        <v>594</v>
      </c>
      <c r="C738" s="307"/>
      <c r="D738" s="226"/>
      <c r="E738" s="232"/>
      <c r="F738" s="226"/>
      <c r="G738" s="232" t="str">
        <f t="shared" si="16"/>
        <v/>
      </c>
      <c r="I738" s="128"/>
      <c r="J738" s="128"/>
    </row>
    <row r="739" spans="1:10">
      <c r="A739" s="196">
        <v>533213</v>
      </c>
      <c r="B739" s="10" t="s">
        <v>595</v>
      </c>
      <c r="C739" s="307"/>
      <c r="D739" s="226"/>
      <c r="E739" s="232"/>
      <c r="F739" s="226"/>
      <c r="G739" s="232" t="str">
        <f t="shared" si="16"/>
        <v/>
      </c>
      <c r="I739" s="128"/>
      <c r="J739" s="128"/>
    </row>
    <row r="740" spans="1:10">
      <c r="A740" s="196">
        <v>533214</v>
      </c>
      <c r="B740" s="7" t="s">
        <v>596</v>
      </c>
      <c r="C740" s="307"/>
      <c r="D740" s="226"/>
      <c r="E740" s="232"/>
      <c r="F740" s="226"/>
      <c r="G740" s="232" t="str">
        <f t="shared" si="16"/>
        <v/>
      </c>
      <c r="I740" s="128"/>
      <c r="J740" s="128"/>
    </row>
    <row r="741" spans="1:10">
      <c r="A741" s="196">
        <v>533215</v>
      </c>
      <c r="B741" s="7" t="s">
        <v>597</v>
      </c>
      <c r="C741" s="307"/>
      <c r="D741" s="226"/>
      <c r="E741" s="232"/>
      <c r="F741" s="226"/>
      <c r="G741" s="232" t="str">
        <f t="shared" si="16"/>
        <v/>
      </c>
      <c r="I741" s="128"/>
      <c r="J741" s="128"/>
    </row>
    <row r="742" spans="1:10">
      <c r="A742" s="196">
        <v>533220</v>
      </c>
      <c r="B742" s="7" t="s">
        <v>598</v>
      </c>
      <c r="C742" s="307"/>
      <c r="D742" s="226"/>
      <c r="E742" s="232"/>
      <c r="F742" s="226"/>
      <c r="G742" s="232" t="str">
        <f t="shared" si="16"/>
        <v/>
      </c>
      <c r="I742" s="128"/>
      <c r="J742" s="128"/>
    </row>
    <row r="743" spans="1:10">
      <c r="A743" s="196">
        <v>533221</v>
      </c>
      <c r="B743" s="10" t="s">
        <v>599</v>
      </c>
      <c r="C743" s="307"/>
      <c r="D743" s="226"/>
      <c r="E743" s="232"/>
      <c r="F743" s="226"/>
      <c r="G743" s="232" t="str">
        <f t="shared" si="16"/>
        <v/>
      </c>
      <c r="I743" s="128"/>
      <c r="J743" s="128"/>
    </row>
    <row r="744" spans="1:10">
      <c r="A744" s="196">
        <v>533222</v>
      </c>
      <c r="B744" s="7" t="s">
        <v>600</v>
      </c>
      <c r="C744" s="307"/>
      <c r="D744" s="226"/>
      <c r="E744" s="232"/>
      <c r="F744" s="226"/>
      <c r="G744" s="232" t="str">
        <f t="shared" si="16"/>
        <v/>
      </c>
      <c r="I744" s="128"/>
      <c r="J744" s="128"/>
    </row>
    <row r="745" spans="1:10">
      <c r="A745" s="196">
        <v>533223</v>
      </c>
      <c r="B745" s="10" t="s">
        <v>601</v>
      </c>
      <c r="C745" s="307"/>
      <c r="D745" s="226"/>
      <c r="E745" s="232"/>
      <c r="F745" s="226"/>
      <c r="G745" s="232" t="str">
        <f t="shared" si="16"/>
        <v/>
      </c>
      <c r="I745" s="128"/>
      <c r="J745" s="128"/>
    </row>
    <row r="746" spans="1:10">
      <c r="A746" s="196">
        <v>533224</v>
      </c>
      <c r="B746" s="7" t="s">
        <v>474</v>
      </c>
      <c r="C746" s="307"/>
      <c r="D746" s="226"/>
      <c r="E746" s="232"/>
      <c r="F746" s="226"/>
      <c r="G746" s="232" t="str">
        <f t="shared" si="16"/>
        <v/>
      </c>
      <c r="I746" s="128"/>
      <c r="J746" s="128"/>
    </row>
    <row r="747" spans="1:10">
      <c r="A747" s="196">
        <v>533225</v>
      </c>
      <c r="B747" s="7" t="s">
        <v>475</v>
      </c>
      <c r="C747" s="307"/>
      <c r="D747" s="226"/>
      <c r="E747" s="232"/>
      <c r="F747" s="226"/>
      <c r="G747" s="232" t="str">
        <f t="shared" si="16"/>
        <v/>
      </c>
      <c r="I747" s="128"/>
      <c r="J747" s="128"/>
    </row>
    <row r="748" spans="1:10">
      <c r="A748" s="196">
        <v>533230</v>
      </c>
      <c r="B748" s="7" t="s">
        <v>602</v>
      </c>
      <c r="C748" s="307"/>
      <c r="D748" s="226"/>
      <c r="E748" s="232"/>
      <c r="F748" s="226"/>
      <c r="G748" s="232" t="str">
        <f t="shared" si="16"/>
        <v/>
      </c>
      <c r="I748" s="128"/>
      <c r="J748" s="128"/>
    </row>
    <row r="749" spans="1:10">
      <c r="A749" s="196">
        <v>533231</v>
      </c>
      <c r="B749" s="10" t="s">
        <v>603</v>
      </c>
      <c r="C749" s="307"/>
      <c r="D749" s="226"/>
      <c r="E749" s="232"/>
      <c r="F749" s="226"/>
      <c r="G749" s="232" t="str">
        <f t="shared" si="16"/>
        <v/>
      </c>
      <c r="I749" s="128"/>
      <c r="J749" s="128"/>
    </row>
    <row r="750" spans="1:10">
      <c r="A750" s="196">
        <v>533240</v>
      </c>
      <c r="B750" s="7" t="s">
        <v>604</v>
      </c>
      <c r="C750" s="307"/>
      <c r="D750" s="226"/>
      <c r="E750" s="232"/>
      <c r="F750" s="226"/>
      <c r="G750" s="232" t="str">
        <f t="shared" si="16"/>
        <v/>
      </c>
      <c r="I750" s="128"/>
      <c r="J750" s="128"/>
    </row>
    <row r="751" spans="1:10">
      <c r="A751" s="196">
        <v>533241</v>
      </c>
      <c r="B751" s="7" t="s">
        <v>605</v>
      </c>
      <c r="C751" s="307"/>
      <c r="D751" s="226"/>
      <c r="E751" s="232"/>
      <c r="F751" s="226"/>
      <c r="G751" s="232" t="str">
        <f t="shared" si="16"/>
        <v/>
      </c>
      <c r="I751" s="128"/>
      <c r="J751" s="128"/>
    </row>
    <row r="752" spans="1:10">
      <c r="A752" s="196">
        <v>533250</v>
      </c>
      <c r="B752" s="7" t="s">
        <v>606</v>
      </c>
      <c r="C752" s="307"/>
      <c r="D752" s="226"/>
      <c r="E752" s="232"/>
      <c r="F752" s="226"/>
      <c r="G752" s="232" t="str">
        <f t="shared" si="16"/>
        <v/>
      </c>
      <c r="I752" s="128"/>
      <c r="J752" s="128"/>
    </row>
    <row r="753" spans="1:10">
      <c r="A753" s="196">
        <v>533251</v>
      </c>
      <c r="B753" s="7" t="s">
        <v>607</v>
      </c>
      <c r="C753" s="307"/>
      <c r="D753" s="226"/>
      <c r="E753" s="232"/>
      <c r="F753" s="226"/>
      <c r="G753" s="232" t="str">
        <f t="shared" si="16"/>
        <v/>
      </c>
      <c r="I753" s="128"/>
      <c r="J753" s="128"/>
    </row>
    <row r="754" spans="1:10">
      <c r="A754" s="196">
        <v>534092</v>
      </c>
      <c r="B754" s="7" t="s">
        <v>223</v>
      </c>
      <c r="C754" s="307"/>
      <c r="D754" s="226"/>
      <c r="E754" s="232"/>
      <c r="F754" s="226"/>
      <c r="G754" s="232" t="str">
        <f t="shared" si="16"/>
        <v/>
      </c>
      <c r="I754" s="128"/>
      <c r="J754" s="128"/>
    </row>
    <row r="755" spans="1:10">
      <c r="A755" s="196">
        <v>534095</v>
      </c>
      <c r="B755" s="7" t="s">
        <v>186</v>
      </c>
      <c r="C755" s="313"/>
      <c r="D755" s="226"/>
      <c r="E755" s="240"/>
      <c r="F755" s="226"/>
      <c r="G755" s="240" t="str">
        <f t="shared" si="16"/>
        <v/>
      </c>
      <c r="I755" s="128"/>
      <c r="J755" s="128"/>
    </row>
    <row r="756" spans="1:10">
      <c r="A756" s="196">
        <v>538201</v>
      </c>
      <c r="B756" s="10" t="s">
        <v>608</v>
      </c>
      <c r="C756" s="307"/>
      <c r="D756" s="226"/>
      <c r="E756" s="232"/>
      <c r="F756" s="226"/>
      <c r="G756" s="232" t="str">
        <f t="shared" si="16"/>
        <v/>
      </c>
      <c r="I756" s="128"/>
      <c r="J756" s="128"/>
    </row>
    <row r="757" spans="1:10">
      <c r="A757" s="196">
        <v>538220</v>
      </c>
      <c r="B757" s="7" t="s">
        <v>609</v>
      </c>
      <c r="C757" s="307"/>
      <c r="D757" s="226"/>
      <c r="E757" s="232"/>
      <c r="F757" s="226"/>
      <c r="G757" s="232" t="str">
        <f t="shared" si="16"/>
        <v/>
      </c>
      <c r="I757" s="128"/>
      <c r="J757" s="128"/>
    </row>
    <row r="758" spans="1:10">
      <c r="A758" s="196">
        <v>538232</v>
      </c>
      <c r="B758" s="7" t="s">
        <v>610</v>
      </c>
      <c r="C758" s="307"/>
      <c r="D758" s="226"/>
      <c r="E758" s="232"/>
      <c r="F758" s="226"/>
      <c r="G758" s="232" t="str">
        <f t="shared" si="16"/>
        <v/>
      </c>
      <c r="I758" s="128"/>
      <c r="J758" s="128"/>
    </row>
    <row r="759" spans="1:10">
      <c r="A759" s="196">
        <v>538233</v>
      </c>
      <c r="B759" s="7" t="s">
        <v>611</v>
      </c>
      <c r="C759" s="307"/>
      <c r="D759" s="226"/>
      <c r="E759" s="232"/>
      <c r="F759" s="226"/>
      <c r="G759" s="232" t="str">
        <f t="shared" si="16"/>
        <v/>
      </c>
      <c r="I759" s="128"/>
      <c r="J759" s="128"/>
    </row>
    <row r="760" spans="1:10">
      <c r="A760" s="196">
        <v>538239</v>
      </c>
      <c r="B760" s="7" t="s">
        <v>612</v>
      </c>
      <c r="C760" s="307"/>
      <c r="D760" s="226"/>
      <c r="E760" s="232"/>
      <c r="F760" s="226"/>
      <c r="G760" s="232" t="str">
        <f t="shared" si="16"/>
        <v/>
      </c>
      <c r="I760" s="128"/>
      <c r="J760" s="128"/>
    </row>
    <row r="761" spans="1:10">
      <c r="A761" s="196">
        <v>538240</v>
      </c>
      <c r="B761" s="7" t="s">
        <v>613</v>
      </c>
      <c r="C761" s="307"/>
      <c r="D761" s="226"/>
      <c r="E761" s="232"/>
      <c r="F761" s="226"/>
      <c r="G761" s="232" t="str">
        <f t="shared" si="16"/>
        <v/>
      </c>
      <c r="I761" s="128"/>
      <c r="J761" s="128"/>
    </row>
    <row r="762" spans="1:10">
      <c r="A762" s="196">
        <v>538250</v>
      </c>
      <c r="B762" s="7" t="s">
        <v>614</v>
      </c>
      <c r="C762" s="307"/>
      <c r="D762" s="226"/>
      <c r="E762" s="232"/>
      <c r="F762" s="226"/>
      <c r="G762" s="232" t="str">
        <f t="shared" si="16"/>
        <v/>
      </c>
      <c r="I762" s="128"/>
      <c r="J762" s="128"/>
    </row>
    <row r="763" spans="1:10">
      <c r="A763" s="196">
        <v>538260</v>
      </c>
      <c r="B763" s="7" t="s">
        <v>615</v>
      </c>
      <c r="C763" s="307"/>
      <c r="D763" s="226"/>
      <c r="E763" s="232"/>
      <c r="F763" s="226"/>
      <c r="G763" s="232" t="str">
        <f t="shared" si="16"/>
        <v/>
      </c>
      <c r="I763" s="128"/>
      <c r="J763" s="128"/>
    </row>
    <row r="764" spans="1:10">
      <c r="A764" s="196">
        <v>538261</v>
      </c>
      <c r="B764" s="7" t="s">
        <v>616</v>
      </c>
      <c r="C764" s="307"/>
      <c r="D764" s="226"/>
      <c r="E764" s="232"/>
      <c r="F764" s="226"/>
      <c r="G764" s="232" t="str">
        <f t="shared" si="16"/>
        <v/>
      </c>
      <c r="I764" s="128"/>
      <c r="J764" s="128"/>
    </row>
    <row r="765" spans="1:10">
      <c r="A765" s="196">
        <v>538264</v>
      </c>
      <c r="B765" s="7" t="s">
        <v>617</v>
      </c>
      <c r="C765" s="307"/>
      <c r="D765" s="226"/>
      <c r="E765" s="232"/>
      <c r="F765" s="226"/>
      <c r="G765" s="232" t="str">
        <f t="shared" si="16"/>
        <v/>
      </c>
      <c r="I765" s="128"/>
      <c r="J765" s="128"/>
    </row>
    <row r="766" spans="1:10">
      <c r="A766" s="196">
        <v>538266</v>
      </c>
      <c r="B766" s="7" t="s">
        <v>618</v>
      </c>
      <c r="C766" s="307"/>
      <c r="D766" s="226"/>
      <c r="E766" s="232"/>
      <c r="F766" s="226"/>
      <c r="G766" s="232" t="str">
        <f t="shared" si="16"/>
        <v/>
      </c>
      <c r="I766" s="128"/>
      <c r="J766" s="128"/>
    </row>
    <row r="767" spans="1:10">
      <c r="A767" s="196">
        <v>538270</v>
      </c>
      <c r="B767" s="7" t="s">
        <v>619</v>
      </c>
      <c r="C767" s="307"/>
      <c r="D767" s="226"/>
      <c r="E767" s="232"/>
      <c r="F767" s="226"/>
      <c r="G767" s="232" t="str">
        <f t="shared" si="16"/>
        <v/>
      </c>
      <c r="I767" s="128"/>
      <c r="J767" s="128"/>
    </row>
    <row r="768" spans="1:10">
      <c r="A768" s="196">
        <v>538280</v>
      </c>
      <c r="B768" s="7" t="s">
        <v>620</v>
      </c>
      <c r="C768" s="307"/>
      <c r="D768" s="226"/>
      <c r="E768" s="232"/>
      <c r="F768" s="226"/>
      <c r="G768" s="232" t="str">
        <f t="shared" si="16"/>
        <v/>
      </c>
      <c r="I768" s="128"/>
      <c r="J768" s="128"/>
    </row>
    <row r="769" spans="1:10">
      <c r="A769" s="196">
        <v>538281</v>
      </c>
      <c r="B769" s="7" t="s">
        <v>621</v>
      </c>
      <c r="C769" s="307"/>
      <c r="D769" s="226"/>
      <c r="E769" s="232"/>
      <c r="F769" s="226"/>
      <c r="G769" s="232" t="str">
        <f t="shared" si="16"/>
        <v/>
      </c>
      <c r="I769" s="128"/>
      <c r="J769" s="128"/>
    </row>
    <row r="770" spans="1:10">
      <c r="A770" s="196">
        <v>539027</v>
      </c>
      <c r="B770" s="7" t="s">
        <v>294</v>
      </c>
      <c r="C770" s="307"/>
      <c r="D770" s="226"/>
      <c r="E770" s="232"/>
      <c r="F770" s="226"/>
      <c r="G770" s="232" t="str">
        <f t="shared" si="16"/>
        <v/>
      </c>
      <c r="I770" s="128"/>
      <c r="J770" s="128"/>
    </row>
    <row r="771" spans="1:10">
      <c r="A771" s="196">
        <v>539069</v>
      </c>
      <c r="B771" s="190" t="s">
        <v>193</v>
      </c>
      <c r="C771" s="308"/>
      <c r="D771" s="226"/>
      <c r="E771" s="233"/>
      <c r="F771" s="226"/>
      <c r="G771" s="233" t="str">
        <f t="shared" si="16"/>
        <v/>
      </c>
      <c r="I771" s="128"/>
      <c r="J771" s="128"/>
    </row>
    <row r="772" spans="1:10" ht="14" thickBot="1">
      <c r="A772" s="201" t="s">
        <v>149</v>
      </c>
      <c r="C772" s="316">
        <f>SUM(C736:C771)</f>
        <v>0</v>
      </c>
      <c r="D772" s="226"/>
      <c r="E772" s="316">
        <v>0</v>
      </c>
      <c r="F772" s="226"/>
      <c r="G772" s="238">
        <f>SUM(G736:G771)</f>
        <v>0</v>
      </c>
      <c r="I772" s="128"/>
      <c r="J772" s="128"/>
    </row>
    <row r="773" spans="1:10" ht="14" thickTop="1">
      <c r="A773" s="198"/>
      <c r="I773" s="128"/>
      <c r="J773" s="128"/>
    </row>
    <row r="774" spans="1:10" ht="14">
      <c r="A774" s="200" t="s">
        <v>168</v>
      </c>
      <c r="B774" s="13"/>
      <c r="C774" s="310"/>
      <c r="D774" s="149"/>
      <c r="E774" s="249"/>
      <c r="F774" s="149"/>
      <c r="G774" s="236"/>
      <c r="H774" s="149"/>
      <c r="I774" s="128"/>
      <c r="J774" s="128"/>
    </row>
    <row r="775" spans="1:10">
      <c r="A775" s="196">
        <v>543310</v>
      </c>
      <c r="B775" s="7" t="s">
        <v>622</v>
      </c>
      <c r="C775" s="306"/>
      <c r="D775" s="226"/>
      <c r="E775" s="231"/>
      <c r="F775" s="226"/>
      <c r="G775" s="231" t="str">
        <f t="shared" ref="G775:G795" si="17">IF(E775&lt;&gt;C775,C775-E775,"")</f>
        <v/>
      </c>
      <c r="I775" s="128"/>
      <c r="J775" s="128"/>
    </row>
    <row r="776" spans="1:10">
      <c r="A776" s="196">
        <v>543312</v>
      </c>
      <c r="B776" s="7" t="s">
        <v>623</v>
      </c>
      <c r="C776" s="307"/>
      <c r="D776" s="226"/>
      <c r="E776" s="232"/>
      <c r="F776" s="226"/>
      <c r="G776" s="232" t="str">
        <f t="shared" si="17"/>
        <v/>
      </c>
      <c r="I776" s="128"/>
      <c r="J776" s="128"/>
    </row>
    <row r="777" spans="1:10">
      <c r="A777" s="196">
        <v>543314</v>
      </c>
      <c r="B777" s="7" t="s">
        <v>624</v>
      </c>
      <c r="C777" s="307"/>
      <c r="D777" s="226"/>
      <c r="E777" s="232"/>
      <c r="F777" s="226"/>
      <c r="G777" s="232" t="str">
        <f t="shared" si="17"/>
        <v/>
      </c>
      <c r="I777" s="128"/>
      <c r="J777" s="128"/>
    </row>
    <row r="778" spans="1:10">
      <c r="A778" s="196">
        <v>543320</v>
      </c>
      <c r="B778" s="7" t="s">
        <v>625</v>
      </c>
      <c r="C778" s="307"/>
      <c r="D778" s="226"/>
      <c r="E778" s="232"/>
      <c r="F778" s="226"/>
      <c r="G778" s="232" t="str">
        <f t="shared" si="17"/>
        <v/>
      </c>
      <c r="I778" s="128"/>
      <c r="J778" s="128"/>
    </row>
    <row r="779" spans="1:10">
      <c r="A779" s="196">
        <v>543321</v>
      </c>
      <c r="B779" s="7" t="s">
        <v>626</v>
      </c>
      <c r="C779" s="307"/>
      <c r="D779" s="226"/>
      <c r="E779" s="232"/>
      <c r="F779" s="226"/>
      <c r="G779" s="232" t="str">
        <f t="shared" si="17"/>
        <v/>
      </c>
      <c r="I779" s="128"/>
      <c r="J779" s="128"/>
    </row>
    <row r="780" spans="1:10">
      <c r="A780" s="196">
        <v>543322</v>
      </c>
      <c r="B780" s="7" t="s">
        <v>627</v>
      </c>
      <c r="C780" s="307"/>
      <c r="D780" s="226"/>
      <c r="E780" s="232"/>
      <c r="F780" s="226"/>
      <c r="G780" s="232" t="str">
        <f t="shared" si="17"/>
        <v/>
      </c>
      <c r="I780" s="128"/>
      <c r="J780" s="128"/>
    </row>
    <row r="781" spans="1:10">
      <c r="A781" s="196">
        <v>543323</v>
      </c>
      <c r="B781" s="7" t="s">
        <v>628</v>
      </c>
      <c r="C781" s="307"/>
      <c r="D781" s="226"/>
      <c r="E781" s="232"/>
      <c r="F781" s="226"/>
      <c r="G781" s="232" t="str">
        <f t="shared" si="17"/>
        <v/>
      </c>
      <c r="I781" s="128"/>
      <c r="J781" s="128"/>
    </row>
    <row r="782" spans="1:10">
      <c r="A782" s="196">
        <v>544095</v>
      </c>
      <c r="B782" s="7" t="s">
        <v>186</v>
      </c>
      <c r="C782" s="313"/>
      <c r="D782" s="226"/>
      <c r="E782" s="240"/>
      <c r="F782" s="226"/>
      <c r="G782" s="240" t="str">
        <f t="shared" si="17"/>
        <v/>
      </c>
      <c r="I782" s="128"/>
      <c r="J782" s="128"/>
    </row>
    <row r="783" spans="1:10">
      <c r="A783" s="196">
        <v>548301</v>
      </c>
      <c r="B783" s="7" t="s">
        <v>629</v>
      </c>
      <c r="C783" s="307"/>
      <c r="D783" s="226"/>
      <c r="E783" s="232"/>
      <c r="F783" s="226"/>
      <c r="G783" s="232" t="str">
        <f t="shared" si="17"/>
        <v/>
      </c>
      <c r="I783" s="128"/>
      <c r="J783" s="128"/>
    </row>
    <row r="784" spans="1:10">
      <c r="A784" s="196">
        <v>548320</v>
      </c>
      <c r="B784" s="10" t="s">
        <v>630</v>
      </c>
      <c r="C784" s="307"/>
      <c r="D784" s="226"/>
      <c r="E784" s="232"/>
      <c r="F784" s="226"/>
      <c r="G784" s="232" t="str">
        <f t="shared" si="17"/>
        <v/>
      </c>
      <c r="I784" s="128"/>
      <c r="J784" s="128"/>
    </row>
    <row r="785" spans="1:10">
      <c r="A785" s="196">
        <v>548321</v>
      </c>
      <c r="B785" s="7" t="s">
        <v>631</v>
      </c>
      <c r="C785" s="307"/>
      <c r="D785" s="226"/>
      <c r="E785" s="232"/>
      <c r="F785" s="226"/>
      <c r="G785" s="232" t="str">
        <f t="shared" si="17"/>
        <v/>
      </c>
      <c r="I785" s="128"/>
      <c r="J785" s="128"/>
    </row>
    <row r="786" spans="1:10">
      <c r="A786" s="196">
        <v>548322</v>
      </c>
      <c r="B786" s="7" t="s">
        <v>632</v>
      </c>
      <c r="C786" s="307"/>
      <c r="D786" s="226"/>
      <c r="E786" s="232"/>
      <c r="F786" s="226"/>
      <c r="G786" s="232" t="str">
        <f t="shared" si="17"/>
        <v/>
      </c>
      <c r="I786" s="128"/>
      <c r="J786" s="128"/>
    </row>
    <row r="787" spans="1:10">
      <c r="A787" s="196">
        <v>548330</v>
      </c>
      <c r="B787" s="7" t="s">
        <v>633</v>
      </c>
      <c r="C787" s="307"/>
      <c r="D787" s="226"/>
      <c r="E787" s="232"/>
      <c r="F787" s="226"/>
      <c r="G787" s="232" t="str">
        <f t="shared" si="17"/>
        <v/>
      </c>
      <c r="I787" s="128"/>
      <c r="J787" s="128"/>
    </row>
    <row r="788" spans="1:10">
      <c r="A788" s="196">
        <v>548350</v>
      </c>
      <c r="B788" s="7" t="s">
        <v>634</v>
      </c>
      <c r="C788" s="307"/>
      <c r="D788" s="226"/>
      <c r="E788" s="232"/>
      <c r="F788" s="226"/>
      <c r="G788" s="232" t="str">
        <f t="shared" si="17"/>
        <v/>
      </c>
      <c r="I788" s="128"/>
      <c r="J788" s="128"/>
    </row>
    <row r="789" spans="1:10">
      <c r="A789" s="196">
        <v>548351</v>
      </c>
      <c r="B789" s="7" t="s">
        <v>635</v>
      </c>
      <c r="C789" s="307"/>
      <c r="D789" s="226"/>
      <c r="E789" s="232"/>
      <c r="F789" s="226"/>
      <c r="G789" s="232" t="str">
        <f t="shared" si="17"/>
        <v/>
      </c>
      <c r="I789" s="128"/>
      <c r="J789" s="128"/>
    </row>
    <row r="790" spans="1:10">
      <c r="A790" s="196">
        <v>548380</v>
      </c>
      <c r="B790" s="7" t="s">
        <v>636</v>
      </c>
      <c r="C790" s="307"/>
      <c r="D790" s="226"/>
      <c r="E790" s="232"/>
      <c r="F790" s="226"/>
      <c r="G790" s="232" t="str">
        <f t="shared" si="17"/>
        <v/>
      </c>
      <c r="I790" s="128"/>
      <c r="J790" s="128"/>
    </row>
    <row r="791" spans="1:10">
      <c r="A791" s="196">
        <v>548390</v>
      </c>
      <c r="B791" s="7" t="s">
        <v>637</v>
      </c>
      <c r="C791" s="307"/>
      <c r="D791" s="226"/>
      <c r="E791" s="232"/>
      <c r="F791" s="226"/>
      <c r="G791" s="232" t="str">
        <f t="shared" si="17"/>
        <v/>
      </c>
      <c r="I791" s="128"/>
      <c r="J791" s="128"/>
    </row>
    <row r="792" spans="1:10">
      <c r="A792" s="196">
        <v>548391</v>
      </c>
      <c r="B792" s="7" t="s">
        <v>638</v>
      </c>
      <c r="C792" s="307"/>
      <c r="D792" s="226"/>
      <c r="E792" s="232"/>
      <c r="F792" s="226"/>
      <c r="G792" s="232" t="str">
        <f t="shared" si="17"/>
        <v/>
      </c>
      <c r="I792" s="128"/>
      <c r="J792" s="128"/>
    </row>
    <row r="793" spans="1:10">
      <c r="A793" s="196">
        <v>548392</v>
      </c>
      <c r="B793" s="7" t="s">
        <v>639</v>
      </c>
      <c r="C793" s="307"/>
      <c r="D793" s="226"/>
      <c r="E793" s="232"/>
      <c r="F793" s="226"/>
      <c r="G793" s="232" t="str">
        <f t="shared" si="17"/>
        <v/>
      </c>
      <c r="I793" s="128"/>
      <c r="J793" s="128"/>
    </row>
    <row r="794" spans="1:10">
      <c r="A794" s="196">
        <v>549027</v>
      </c>
      <c r="B794" s="7" t="s">
        <v>294</v>
      </c>
      <c r="C794" s="307"/>
      <c r="D794" s="226"/>
      <c r="E794" s="232"/>
      <c r="F794" s="226"/>
      <c r="G794" s="232" t="str">
        <f t="shared" si="17"/>
        <v/>
      </c>
      <c r="I794" s="128"/>
      <c r="J794" s="128"/>
    </row>
    <row r="795" spans="1:10">
      <c r="A795" s="196">
        <v>549069</v>
      </c>
      <c r="B795" s="190" t="s">
        <v>193</v>
      </c>
      <c r="C795" s="308"/>
      <c r="D795" s="226"/>
      <c r="E795" s="233"/>
      <c r="F795" s="226"/>
      <c r="G795" s="233" t="str">
        <f t="shared" si="17"/>
        <v/>
      </c>
      <c r="I795" s="128"/>
      <c r="J795" s="128"/>
    </row>
    <row r="796" spans="1:10" ht="14" thickBot="1">
      <c r="A796" s="201" t="s">
        <v>149</v>
      </c>
      <c r="C796" s="316">
        <f>SUM(C775:C795)</f>
        <v>0</v>
      </c>
      <c r="D796" s="226"/>
      <c r="E796" s="316">
        <v>0</v>
      </c>
      <c r="F796" s="226"/>
      <c r="G796" s="238">
        <f>SUM(G775:G795)</f>
        <v>0</v>
      </c>
      <c r="I796" s="128"/>
      <c r="J796" s="128"/>
    </row>
    <row r="797" spans="1:10" ht="14" thickTop="1">
      <c r="A797" s="198"/>
      <c r="I797" s="128"/>
      <c r="J797" s="128"/>
    </row>
    <row r="798" spans="1:10" ht="14">
      <c r="A798" s="200" t="s">
        <v>169</v>
      </c>
      <c r="B798" s="13"/>
      <c r="C798" s="310"/>
      <c r="D798" s="149"/>
      <c r="E798" s="249"/>
      <c r="F798" s="149"/>
      <c r="G798" s="236"/>
      <c r="H798" s="149"/>
      <c r="I798" s="128"/>
      <c r="J798" s="128"/>
    </row>
    <row r="799" spans="1:10">
      <c r="A799" s="196">
        <v>553410</v>
      </c>
      <c r="B799" s="9" t="s">
        <v>640</v>
      </c>
      <c r="C799" s="306"/>
      <c r="D799" s="226"/>
      <c r="E799" s="231"/>
      <c r="F799" s="226"/>
      <c r="G799" s="231" t="str">
        <f t="shared" ref="G799:G824" si="18">IF(E799&lt;&gt;C799,C799-E799,"")</f>
        <v/>
      </c>
      <c r="I799" s="128"/>
      <c r="J799" s="128"/>
    </row>
    <row r="800" spans="1:10">
      <c r="A800" s="196">
        <v>553411</v>
      </c>
      <c r="B800" s="10" t="s">
        <v>641</v>
      </c>
      <c r="C800" s="307"/>
      <c r="D800" s="226"/>
      <c r="E800" s="232"/>
      <c r="F800" s="226"/>
      <c r="G800" s="232" t="str">
        <f t="shared" si="18"/>
        <v/>
      </c>
      <c r="I800" s="128"/>
      <c r="J800" s="128"/>
    </row>
    <row r="801" spans="1:10">
      <c r="A801" s="196">
        <v>553420</v>
      </c>
      <c r="B801" s="7" t="s">
        <v>642</v>
      </c>
      <c r="C801" s="307"/>
      <c r="D801" s="226"/>
      <c r="E801" s="232"/>
      <c r="F801" s="226"/>
      <c r="G801" s="232" t="str">
        <f t="shared" si="18"/>
        <v/>
      </c>
      <c r="I801" s="128"/>
      <c r="J801" s="128"/>
    </row>
    <row r="802" spans="1:10">
      <c r="A802" s="196">
        <v>553421</v>
      </c>
      <c r="B802" s="10" t="s">
        <v>643</v>
      </c>
      <c r="C802" s="307"/>
      <c r="D802" s="226"/>
      <c r="E802" s="232"/>
      <c r="F802" s="226"/>
      <c r="G802" s="232" t="str">
        <f t="shared" si="18"/>
        <v/>
      </c>
      <c r="I802" s="128"/>
      <c r="J802" s="128"/>
    </row>
    <row r="803" spans="1:10">
      <c r="A803" s="196">
        <v>554092</v>
      </c>
      <c r="B803" s="7" t="s">
        <v>223</v>
      </c>
      <c r="C803" s="307"/>
      <c r="D803" s="226"/>
      <c r="E803" s="232"/>
      <c r="F803" s="226"/>
      <c r="G803" s="232" t="str">
        <f t="shared" si="18"/>
        <v/>
      </c>
      <c r="I803" s="128"/>
      <c r="J803" s="128"/>
    </row>
    <row r="804" spans="1:10">
      <c r="A804" s="196">
        <v>554095</v>
      </c>
      <c r="B804" s="7" t="s">
        <v>186</v>
      </c>
      <c r="C804" s="313"/>
      <c r="D804" s="226"/>
      <c r="E804" s="240"/>
      <c r="F804" s="226"/>
      <c r="G804" s="240" t="str">
        <f t="shared" si="18"/>
        <v/>
      </c>
      <c r="I804" s="128"/>
      <c r="J804" s="128"/>
    </row>
    <row r="805" spans="1:10">
      <c r="A805" s="196">
        <v>558401</v>
      </c>
      <c r="B805" s="7" t="s">
        <v>644</v>
      </c>
      <c r="C805" s="307"/>
      <c r="D805" s="226"/>
      <c r="E805" s="232"/>
      <c r="F805" s="226"/>
      <c r="G805" s="232" t="str">
        <f t="shared" si="18"/>
        <v/>
      </c>
      <c r="I805" s="128"/>
      <c r="J805" s="128"/>
    </row>
    <row r="806" spans="1:10">
      <c r="A806" s="196">
        <v>558420</v>
      </c>
      <c r="B806" s="7" t="s">
        <v>645</v>
      </c>
      <c r="C806" s="307"/>
      <c r="D806" s="226"/>
      <c r="E806" s="232"/>
      <c r="F806" s="226"/>
      <c r="G806" s="232" t="str">
        <f t="shared" si="18"/>
        <v/>
      </c>
      <c r="I806" s="128"/>
      <c r="J806" s="128"/>
    </row>
    <row r="807" spans="1:10">
      <c r="A807" s="196">
        <v>558421</v>
      </c>
      <c r="B807" s="7" t="s">
        <v>646</v>
      </c>
      <c r="C807" s="307"/>
      <c r="D807" s="226"/>
      <c r="E807" s="232"/>
      <c r="F807" s="226"/>
      <c r="G807" s="232" t="str">
        <f t="shared" si="18"/>
        <v/>
      </c>
      <c r="I807" s="128"/>
      <c r="J807" s="128"/>
    </row>
    <row r="808" spans="1:10">
      <c r="A808" s="196">
        <v>558422</v>
      </c>
      <c r="B808" s="7" t="s">
        <v>647</v>
      </c>
      <c r="C808" s="307"/>
      <c r="D808" s="226"/>
      <c r="E808" s="232"/>
      <c r="F808" s="226"/>
      <c r="G808" s="232" t="str">
        <f t="shared" si="18"/>
        <v/>
      </c>
      <c r="I808" s="128"/>
      <c r="J808" s="128"/>
    </row>
    <row r="809" spans="1:10">
      <c r="A809" s="196">
        <v>558430</v>
      </c>
      <c r="B809" s="7" t="s">
        <v>648</v>
      </c>
      <c r="C809" s="307"/>
      <c r="D809" s="226"/>
      <c r="E809" s="232"/>
      <c r="F809" s="226"/>
      <c r="G809" s="232" t="str">
        <f t="shared" si="18"/>
        <v/>
      </c>
      <c r="I809" s="128"/>
      <c r="J809" s="128"/>
    </row>
    <row r="810" spans="1:10">
      <c r="A810" s="196">
        <v>558571</v>
      </c>
      <c r="B810" s="7" t="s">
        <v>649</v>
      </c>
      <c r="C810" s="307"/>
      <c r="D810" s="226"/>
      <c r="E810" s="232"/>
      <c r="F810" s="226"/>
      <c r="G810" s="232" t="str">
        <f t="shared" si="18"/>
        <v/>
      </c>
      <c r="I810" s="128"/>
      <c r="J810" s="128"/>
    </row>
    <row r="811" spans="1:10">
      <c r="A811" s="196">
        <v>558580</v>
      </c>
      <c r="B811" s="7" t="s">
        <v>650</v>
      </c>
      <c r="C811" s="307"/>
      <c r="D811" s="226"/>
      <c r="E811" s="232"/>
      <c r="F811" s="226"/>
      <c r="G811" s="232" t="str">
        <f t="shared" si="18"/>
        <v/>
      </c>
      <c r="I811" s="128"/>
      <c r="J811" s="128"/>
    </row>
    <row r="812" spans="1:10">
      <c r="A812" s="196">
        <v>559010</v>
      </c>
      <c r="B812" s="7" t="s">
        <v>187</v>
      </c>
      <c r="C812" s="307"/>
      <c r="D812" s="226"/>
      <c r="E812" s="232"/>
      <c r="F812" s="226"/>
      <c r="G812" s="232" t="str">
        <f t="shared" si="18"/>
        <v/>
      </c>
      <c r="I812" s="128"/>
      <c r="J812" s="128"/>
    </row>
    <row r="813" spans="1:10">
      <c r="A813" s="196">
        <v>559011</v>
      </c>
      <c r="B813" s="7" t="s">
        <v>289</v>
      </c>
      <c r="C813" s="307"/>
      <c r="D813" s="226"/>
      <c r="E813" s="232"/>
      <c r="F813" s="226"/>
      <c r="G813" s="232" t="str">
        <f t="shared" si="18"/>
        <v/>
      </c>
      <c r="I813" s="128"/>
      <c r="J813" s="128"/>
    </row>
    <row r="814" spans="1:10">
      <c r="A814" s="196">
        <v>559013</v>
      </c>
      <c r="B814" s="7" t="s">
        <v>188</v>
      </c>
      <c r="C814" s="307"/>
      <c r="D814" s="226"/>
      <c r="E814" s="232"/>
      <c r="F814" s="226"/>
      <c r="G814" s="232" t="str">
        <f t="shared" si="18"/>
        <v/>
      </c>
      <c r="I814" s="128"/>
      <c r="J814" s="128"/>
    </row>
    <row r="815" spans="1:10">
      <c r="A815" s="196">
        <v>559020</v>
      </c>
      <c r="B815" s="7" t="s">
        <v>292</v>
      </c>
      <c r="C815" s="307"/>
      <c r="D815" s="226"/>
      <c r="E815" s="232"/>
      <c r="F815" s="226"/>
      <c r="G815" s="232" t="str">
        <f t="shared" si="18"/>
        <v/>
      </c>
      <c r="I815" s="128"/>
      <c r="J815" s="128"/>
    </row>
    <row r="816" spans="1:10">
      <c r="A816" s="196">
        <v>559021</v>
      </c>
      <c r="B816" s="7" t="s">
        <v>293</v>
      </c>
      <c r="C816" s="307"/>
      <c r="D816" s="226"/>
      <c r="E816" s="232"/>
      <c r="F816" s="226"/>
      <c r="G816" s="232" t="str">
        <f t="shared" si="18"/>
        <v/>
      </c>
      <c r="I816" s="128"/>
      <c r="J816" s="128"/>
    </row>
    <row r="817" spans="1:10">
      <c r="A817" s="196">
        <v>559022</v>
      </c>
      <c r="B817" s="7" t="s">
        <v>189</v>
      </c>
      <c r="C817" s="307"/>
      <c r="D817" s="226"/>
      <c r="E817" s="232"/>
      <c r="F817" s="226"/>
      <c r="G817" s="232" t="str">
        <f t="shared" si="18"/>
        <v/>
      </c>
      <c r="I817" s="128"/>
      <c r="J817" s="128"/>
    </row>
    <row r="818" spans="1:10">
      <c r="A818" s="196">
        <v>559023</v>
      </c>
      <c r="B818" s="7" t="s">
        <v>249</v>
      </c>
      <c r="C818" s="307"/>
      <c r="D818" s="226"/>
      <c r="E818" s="232"/>
      <c r="F818" s="226"/>
      <c r="G818" s="232" t="str">
        <f t="shared" si="18"/>
        <v/>
      </c>
      <c r="I818" s="128"/>
      <c r="J818" s="128"/>
    </row>
    <row r="819" spans="1:10">
      <c r="A819" s="196">
        <v>559024</v>
      </c>
      <c r="B819" s="7" t="s">
        <v>651</v>
      </c>
      <c r="C819" s="307"/>
      <c r="D819" s="226"/>
      <c r="E819" s="232"/>
      <c r="F819" s="226"/>
      <c r="G819" s="232" t="str">
        <f t="shared" si="18"/>
        <v/>
      </c>
      <c r="I819" s="128"/>
      <c r="J819" s="128"/>
    </row>
    <row r="820" spans="1:10">
      <c r="A820" s="196">
        <v>559025</v>
      </c>
      <c r="B820" s="7" t="s">
        <v>230</v>
      </c>
      <c r="C820" s="307"/>
      <c r="D820" s="226"/>
      <c r="E820" s="232"/>
      <c r="F820" s="226"/>
      <c r="G820" s="232" t="str">
        <f t="shared" si="18"/>
        <v/>
      </c>
      <c r="I820" s="128"/>
      <c r="J820" s="128"/>
    </row>
    <row r="821" spans="1:10">
      <c r="A821" s="196">
        <v>559026</v>
      </c>
      <c r="B821" s="7" t="s">
        <v>652</v>
      </c>
      <c r="C821" s="307"/>
      <c r="D821" s="226"/>
      <c r="E821" s="232"/>
      <c r="F821" s="226"/>
      <c r="G821" s="232" t="str">
        <f t="shared" si="18"/>
        <v/>
      </c>
      <c r="I821" s="128"/>
      <c r="J821" s="128"/>
    </row>
    <row r="822" spans="1:10">
      <c r="A822" s="196">
        <v>559027</v>
      </c>
      <c r="B822" s="7" t="s">
        <v>294</v>
      </c>
      <c r="C822" s="307"/>
      <c r="D822" s="226"/>
      <c r="E822" s="232"/>
      <c r="F822" s="226"/>
      <c r="G822" s="232" t="str">
        <f t="shared" si="18"/>
        <v/>
      </c>
      <c r="I822" s="128"/>
      <c r="J822" s="128"/>
    </row>
    <row r="823" spans="1:10">
      <c r="A823" s="196">
        <v>559029</v>
      </c>
      <c r="B823" s="7" t="s">
        <v>190</v>
      </c>
      <c r="C823" s="307"/>
      <c r="D823" s="226"/>
      <c r="E823" s="232"/>
      <c r="F823" s="226"/>
      <c r="G823" s="232" t="str">
        <f t="shared" si="18"/>
        <v/>
      </c>
      <c r="I823" s="128"/>
      <c r="J823" s="128"/>
    </row>
    <row r="824" spans="1:10">
      <c r="A824" s="196">
        <v>559069</v>
      </c>
      <c r="B824" s="190" t="s">
        <v>193</v>
      </c>
      <c r="C824" s="308"/>
      <c r="D824" s="226"/>
      <c r="E824" s="233"/>
      <c r="F824" s="226"/>
      <c r="G824" s="233" t="str">
        <f t="shared" si="18"/>
        <v/>
      </c>
      <c r="I824" s="128"/>
      <c r="J824" s="128"/>
    </row>
    <row r="825" spans="1:10" ht="14" thickBot="1">
      <c r="A825" s="201" t="s">
        <v>149</v>
      </c>
      <c r="C825" s="316">
        <f>SUM(C799:C824)</f>
        <v>0</v>
      </c>
      <c r="D825" s="226"/>
      <c r="E825" s="316">
        <v>0</v>
      </c>
      <c r="F825" s="226"/>
      <c r="G825" s="238">
        <f>SUM(G799:G824)</f>
        <v>0</v>
      </c>
      <c r="I825" s="128"/>
      <c r="J825" s="128"/>
    </row>
    <row r="826" spans="1:10" ht="14" thickTop="1">
      <c r="A826" s="198"/>
      <c r="I826" s="128"/>
      <c r="J826" s="128"/>
    </row>
    <row r="827" spans="1:10" ht="14">
      <c r="A827" s="200" t="s">
        <v>170</v>
      </c>
      <c r="B827" s="13"/>
      <c r="C827" s="310"/>
      <c r="D827" s="149"/>
      <c r="E827" s="249"/>
      <c r="F827" s="149"/>
      <c r="G827" s="236"/>
      <c r="H827" s="149"/>
      <c r="I827" s="128"/>
      <c r="J827" s="128"/>
    </row>
    <row r="828" spans="1:10">
      <c r="A828" s="530">
        <v>568501</v>
      </c>
      <c r="B828" s="531" t="s">
        <v>653</v>
      </c>
      <c r="C828" s="306"/>
      <c r="D828" s="226"/>
      <c r="E828" s="231"/>
      <c r="F828" s="226"/>
      <c r="G828" s="231" t="str">
        <f t="shared" ref="G828:G870" si="19">IF(E828&lt;&gt;C828,C828-E828,"")</f>
        <v/>
      </c>
      <c r="I828" s="128"/>
      <c r="J828" s="128"/>
    </row>
    <row r="829" spans="1:10">
      <c r="A829" s="530">
        <v>568510</v>
      </c>
      <c r="B829" s="531" t="s">
        <v>654</v>
      </c>
      <c r="C829" s="307"/>
      <c r="D829" s="226"/>
      <c r="E829" s="232"/>
      <c r="F829" s="226"/>
      <c r="G829" s="232" t="str">
        <f t="shared" si="19"/>
        <v/>
      </c>
      <c r="I829" s="128"/>
      <c r="J829" s="128"/>
    </row>
    <row r="830" spans="1:10">
      <c r="A830" s="530">
        <v>568511</v>
      </c>
      <c r="B830" s="531" t="s">
        <v>655</v>
      </c>
      <c r="C830" s="307"/>
      <c r="D830" s="226"/>
      <c r="E830" s="232"/>
      <c r="F830" s="226"/>
      <c r="G830" s="232" t="str">
        <f t="shared" si="19"/>
        <v/>
      </c>
      <c r="I830" s="128"/>
      <c r="J830" s="128"/>
    </row>
    <row r="831" spans="1:10">
      <c r="A831" s="530">
        <v>568514</v>
      </c>
      <c r="B831" s="531" t="s">
        <v>656</v>
      </c>
      <c r="C831" s="307"/>
      <c r="D831" s="226"/>
      <c r="E831" s="232"/>
      <c r="F831" s="226"/>
      <c r="G831" s="232" t="str">
        <f t="shared" si="19"/>
        <v/>
      </c>
      <c r="I831" s="128"/>
      <c r="J831" s="128"/>
    </row>
    <row r="832" spans="1:10">
      <c r="A832" s="530">
        <v>568515</v>
      </c>
      <c r="B832" s="531" t="s">
        <v>657</v>
      </c>
      <c r="C832" s="307"/>
      <c r="D832" s="226"/>
      <c r="E832" s="232"/>
      <c r="F832" s="226"/>
      <c r="G832" s="232" t="str">
        <f t="shared" ref="G832:G846" si="20">IF(E832&lt;&gt;C832,C832-E832,"")</f>
        <v/>
      </c>
      <c r="I832" s="128"/>
      <c r="J832" s="128"/>
    </row>
    <row r="833" spans="1:10">
      <c r="A833" s="530">
        <v>568516</v>
      </c>
      <c r="B833" s="531" t="s">
        <v>658</v>
      </c>
      <c r="C833" s="307"/>
      <c r="D833" s="226"/>
      <c r="E833" s="232"/>
      <c r="F833" s="226"/>
      <c r="G833" s="232" t="str">
        <f t="shared" si="20"/>
        <v/>
      </c>
      <c r="I833" s="128"/>
      <c r="J833" s="128"/>
    </row>
    <row r="834" spans="1:10">
      <c r="A834" s="530">
        <v>568520</v>
      </c>
      <c r="B834" s="531" t="s">
        <v>659</v>
      </c>
      <c r="C834" s="307"/>
      <c r="D834" s="226"/>
      <c r="E834" s="232"/>
      <c r="F834" s="226"/>
      <c r="G834" s="232" t="str">
        <f t="shared" si="20"/>
        <v/>
      </c>
      <c r="I834" s="128"/>
      <c r="J834" s="128"/>
    </row>
    <row r="835" spans="1:10">
      <c r="A835" s="530">
        <v>568521</v>
      </c>
      <c r="B835" s="531" t="s">
        <v>660</v>
      </c>
      <c r="C835" s="307"/>
      <c r="D835" s="226"/>
      <c r="E835" s="232"/>
      <c r="F835" s="226"/>
      <c r="G835" s="232" t="str">
        <f t="shared" si="20"/>
        <v/>
      </c>
      <c r="I835" s="128"/>
      <c r="J835" s="128"/>
    </row>
    <row r="836" spans="1:10">
      <c r="A836" s="530">
        <v>568522</v>
      </c>
      <c r="B836" s="531" t="s">
        <v>661</v>
      </c>
      <c r="C836" s="307"/>
      <c r="D836" s="226"/>
      <c r="E836" s="232"/>
      <c r="F836" s="226"/>
      <c r="G836" s="232" t="str">
        <f t="shared" si="20"/>
        <v/>
      </c>
      <c r="I836" s="128"/>
      <c r="J836" s="128"/>
    </row>
    <row r="837" spans="1:10">
      <c r="A837" s="530">
        <v>568530</v>
      </c>
      <c r="B837" s="531" t="s">
        <v>662</v>
      </c>
      <c r="C837" s="307"/>
      <c r="D837" s="226"/>
      <c r="E837" s="232"/>
      <c r="F837" s="226"/>
      <c r="G837" s="232" t="str">
        <f t="shared" si="20"/>
        <v/>
      </c>
      <c r="I837" s="128"/>
      <c r="J837" s="128"/>
    </row>
    <row r="838" spans="1:10">
      <c r="A838" s="530">
        <v>568532</v>
      </c>
      <c r="B838" s="531" t="s">
        <v>663</v>
      </c>
      <c r="C838" s="307"/>
      <c r="D838" s="226"/>
      <c r="E838" s="232"/>
      <c r="F838" s="226"/>
      <c r="G838" s="232" t="str">
        <f t="shared" si="20"/>
        <v/>
      </c>
      <c r="I838" s="128"/>
      <c r="J838" s="128"/>
    </row>
    <row r="839" spans="1:10">
      <c r="A839" s="530">
        <v>568533</v>
      </c>
      <c r="B839" s="531" t="s">
        <v>664</v>
      </c>
      <c r="C839" s="307"/>
      <c r="D839" s="226"/>
      <c r="E839" s="232"/>
      <c r="F839" s="226"/>
      <c r="G839" s="232" t="str">
        <f t="shared" si="20"/>
        <v/>
      </c>
      <c r="I839" s="128"/>
      <c r="J839" s="128"/>
    </row>
    <row r="840" spans="1:10">
      <c r="A840" s="530">
        <v>568536</v>
      </c>
      <c r="B840" s="531" t="s">
        <v>665</v>
      </c>
      <c r="C840" s="307"/>
      <c r="D840" s="226"/>
      <c r="E840" s="232"/>
      <c r="F840" s="226"/>
      <c r="G840" s="232" t="str">
        <f t="shared" si="20"/>
        <v/>
      </c>
      <c r="I840" s="128"/>
      <c r="J840" s="128"/>
    </row>
    <row r="841" spans="1:10">
      <c r="A841" s="530">
        <v>568537</v>
      </c>
      <c r="B841" s="531" t="s">
        <v>666</v>
      </c>
      <c r="C841" s="307"/>
      <c r="D841" s="226"/>
      <c r="E841" s="232"/>
      <c r="F841" s="226"/>
      <c r="G841" s="232" t="str">
        <f t="shared" si="20"/>
        <v/>
      </c>
      <c r="I841" s="128"/>
      <c r="J841" s="128"/>
    </row>
    <row r="842" spans="1:10">
      <c r="A842" s="530">
        <v>568539</v>
      </c>
      <c r="B842" s="531" t="s">
        <v>667</v>
      </c>
      <c r="C842" s="307"/>
      <c r="D842" s="226"/>
      <c r="E842" s="232"/>
      <c r="F842" s="226"/>
      <c r="G842" s="232" t="str">
        <f t="shared" si="20"/>
        <v/>
      </c>
      <c r="I842" s="128"/>
      <c r="J842" s="128"/>
    </row>
    <row r="843" spans="1:10">
      <c r="A843" s="530">
        <v>568542</v>
      </c>
      <c r="B843" s="531" t="s">
        <v>668</v>
      </c>
      <c r="C843" s="307"/>
      <c r="D843" s="226"/>
      <c r="E843" s="232"/>
      <c r="F843" s="226"/>
      <c r="G843" s="232" t="str">
        <f t="shared" si="20"/>
        <v/>
      </c>
      <c r="I843" s="128"/>
      <c r="J843" s="128"/>
    </row>
    <row r="844" spans="1:10">
      <c r="A844" s="530">
        <v>568544</v>
      </c>
      <c r="B844" s="531" t="s">
        <v>669</v>
      </c>
      <c r="C844" s="307"/>
      <c r="D844" s="226"/>
      <c r="E844" s="232"/>
      <c r="F844" s="226"/>
      <c r="G844" s="232" t="str">
        <f t="shared" si="20"/>
        <v/>
      </c>
      <c r="I844" s="128"/>
      <c r="J844" s="128"/>
    </row>
    <row r="845" spans="1:10">
      <c r="A845" s="530">
        <v>568551</v>
      </c>
      <c r="B845" s="531" t="s">
        <v>670</v>
      </c>
      <c r="C845" s="307"/>
      <c r="D845" s="226"/>
      <c r="E845" s="232"/>
      <c r="F845" s="226"/>
      <c r="G845" s="232" t="str">
        <f t="shared" si="20"/>
        <v/>
      </c>
      <c r="I845" s="128"/>
      <c r="J845" s="128"/>
    </row>
    <row r="846" spans="1:10">
      <c r="A846" s="530">
        <v>568553</v>
      </c>
      <c r="B846" s="532" t="s">
        <v>671</v>
      </c>
      <c r="C846" s="307"/>
      <c r="D846" s="226"/>
      <c r="E846" s="232"/>
      <c r="F846" s="226"/>
      <c r="G846" s="232" t="str">
        <f t="shared" si="20"/>
        <v/>
      </c>
      <c r="I846" s="128"/>
      <c r="J846" s="128"/>
    </row>
    <row r="847" spans="1:10">
      <c r="A847" s="530">
        <v>568554</v>
      </c>
      <c r="B847" s="531" t="s">
        <v>672</v>
      </c>
      <c r="C847" s="307"/>
      <c r="D847" s="226"/>
      <c r="E847" s="232"/>
      <c r="F847" s="226"/>
      <c r="G847" s="232" t="str">
        <f t="shared" si="19"/>
        <v/>
      </c>
      <c r="I847" s="128"/>
      <c r="J847" s="128"/>
    </row>
    <row r="848" spans="1:10">
      <c r="A848" s="530">
        <v>568557</v>
      </c>
      <c r="B848" s="531" t="s">
        <v>673</v>
      </c>
      <c r="C848" s="307"/>
      <c r="D848" s="226"/>
      <c r="E848" s="232"/>
      <c r="F848" s="226"/>
      <c r="G848" s="232" t="str">
        <f t="shared" si="19"/>
        <v/>
      </c>
      <c r="I848" s="128"/>
      <c r="J848" s="128"/>
    </row>
    <row r="849" spans="1:10">
      <c r="A849" s="530">
        <v>568560</v>
      </c>
      <c r="B849" s="531" t="s">
        <v>674</v>
      </c>
      <c r="C849" s="307"/>
      <c r="D849" s="226"/>
      <c r="E849" s="232"/>
      <c r="F849" s="226"/>
      <c r="G849" s="232" t="str">
        <f t="shared" si="19"/>
        <v/>
      </c>
      <c r="I849" s="128"/>
      <c r="J849" s="128"/>
    </row>
    <row r="850" spans="1:10">
      <c r="A850" s="530">
        <v>568561</v>
      </c>
      <c r="B850" s="531" t="s">
        <v>675</v>
      </c>
      <c r="C850" s="307"/>
      <c r="D850" s="226"/>
      <c r="E850" s="232"/>
      <c r="F850" s="226"/>
      <c r="G850" s="232" t="str">
        <f t="shared" si="19"/>
        <v/>
      </c>
      <c r="I850" s="128"/>
      <c r="J850" s="128"/>
    </row>
    <row r="851" spans="1:10">
      <c r="A851" s="530">
        <v>568562</v>
      </c>
      <c r="B851" s="532" t="s">
        <v>676</v>
      </c>
      <c r="C851" s="307"/>
      <c r="D851" s="226"/>
      <c r="E851" s="232"/>
      <c r="F851" s="226"/>
      <c r="G851" s="232" t="str">
        <f t="shared" si="19"/>
        <v/>
      </c>
      <c r="I851" s="128"/>
      <c r="J851" s="128"/>
    </row>
    <row r="852" spans="1:10">
      <c r="A852" s="530">
        <v>568563</v>
      </c>
      <c r="B852" s="531" t="s">
        <v>677</v>
      </c>
      <c r="C852" s="307"/>
      <c r="D852" s="226"/>
      <c r="E852" s="232"/>
      <c r="F852" s="226"/>
      <c r="G852" s="232" t="str">
        <f t="shared" si="19"/>
        <v/>
      </c>
      <c r="I852" s="128"/>
      <c r="J852" s="128"/>
    </row>
    <row r="853" spans="1:10">
      <c r="A853" s="530">
        <v>568564</v>
      </c>
      <c r="B853" s="531" t="s">
        <v>678</v>
      </c>
      <c r="C853" s="307"/>
      <c r="D853" s="226"/>
      <c r="E853" s="232"/>
      <c r="F853" s="226"/>
      <c r="G853" s="232" t="str">
        <f t="shared" si="19"/>
        <v/>
      </c>
      <c r="I853" s="128"/>
      <c r="J853" s="128"/>
    </row>
    <row r="854" spans="1:10">
      <c r="A854" s="530">
        <v>568566</v>
      </c>
      <c r="B854" s="531" t="s">
        <v>679</v>
      </c>
      <c r="C854" s="307"/>
      <c r="D854" s="226"/>
      <c r="E854" s="232"/>
      <c r="F854" s="226"/>
      <c r="G854" s="232" t="str">
        <f t="shared" si="19"/>
        <v/>
      </c>
      <c r="I854" s="128"/>
      <c r="J854" s="128"/>
    </row>
    <row r="855" spans="1:10">
      <c r="A855" s="530">
        <v>568568</v>
      </c>
      <c r="B855" s="531" t="s">
        <v>680</v>
      </c>
      <c r="C855" s="307"/>
      <c r="D855" s="226"/>
      <c r="E855" s="232"/>
      <c r="F855" s="226"/>
      <c r="G855" s="232" t="str">
        <f t="shared" si="19"/>
        <v/>
      </c>
      <c r="I855" s="128"/>
      <c r="J855" s="128"/>
    </row>
    <row r="856" spans="1:10">
      <c r="A856" s="530">
        <v>568569</v>
      </c>
      <c r="B856" s="532" t="s">
        <v>681</v>
      </c>
      <c r="C856" s="307"/>
      <c r="D856" s="226"/>
      <c r="E856" s="232"/>
      <c r="F856" s="226"/>
      <c r="G856" s="232" t="str">
        <f t="shared" si="19"/>
        <v/>
      </c>
      <c r="I856" s="128"/>
      <c r="J856" s="128"/>
    </row>
    <row r="857" spans="1:10">
      <c r="A857" s="530">
        <v>568570</v>
      </c>
      <c r="B857" s="531" t="s">
        <v>650</v>
      </c>
      <c r="C857" s="307"/>
      <c r="D857" s="226"/>
      <c r="E857" s="232"/>
      <c r="F857" s="226"/>
      <c r="G857" s="232" t="str">
        <f t="shared" si="19"/>
        <v/>
      </c>
      <c r="I857" s="128"/>
      <c r="J857" s="128"/>
    </row>
    <row r="858" spans="1:10">
      <c r="A858" s="530">
        <v>568571</v>
      </c>
      <c r="B858" s="531" t="s">
        <v>682</v>
      </c>
      <c r="C858" s="307"/>
      <c r="D858" s="226"/>
      <c r="E858" s="232"/>
      <c r="F858" s="226"/>
      <c r="G858" s="232" t="str">
        <f t="shared" si="19"/>
        <v/>
      </c>
      <c r="I858" s="128"/>
      <c r="J858" s="128"/>
    </row>
    <row r="859" spans="1:10">
      <c r="A859" s="530">
        <v>568573</v>
      </c>
      <c r="B859" s="531" t="s">
        <v>683</v>
      </c>
      <c r="C859" s="307"/>
      <c r="D859" s="226"/>
      <c r="E859" s="232"/>
      <c r="F859" s="226"/>
      <c r="G859" s="232" t="str">
        <f t="shared" si="19"/>
        <v/>
      </c>
      <c r="I859" s="128"/>
      <c r="J859" s="128"/>
    </row>
    <row r="860" spans="1:10">
      <c r="A860" s="530">
        <v>568574</v>
      </c>
      <c r="B860" s="531" t="s">
        <v>684</v>
      </c>
      <c r="C860" s="307"/>
      <c r="D860" s="226"/>
      <c r="E860" s="232"/>
      <c r="F860" s="226"/>
      <c r="G860" s="232" t="str">
        <f t="shared" si="19"/>
        <v/>
      </c>
      <c r="I860" s="128"/>
      <c r="J860" s="128"/>
    </row>
    <row r="861" spans="1:10">
      <c r="A861" s="530">
        <v>568575</v>
      </c>
      <c r="B861" s="531" t="s">
        <v>685</v>
      </c>
      <c r="C861" s="307"/>
      <c r="D861" s="226"/>
      <c r="E861" s="232"/>
      <c r="F861" s="226"/>
      <c r="G861" s="232" t="str">
        <f t="shared" si="19"/>
        <v/>
      </c>
      <c r="I861" s="128"/>
      <c r="J861" s="128"/>
    </row>
    <row r="862" spans="1:10">
      <c r="A862" s="530">
        <v>568577</v>
      </c>
      <c r="B862" s="531" t="s">
        <v>686</v>
      </c>
      <c r="C862" s="307"/>
      <c r="D862" s="226"/>
      <c r="E862" s="232"/>
      <c r="F862" s="226"/>
      <c r="G862" s="232" t="str">
        <f t="shared" si="19"/>
        <v/>
      </c>
      <c r="I862" s="128"/>
      <c r="J862" s="128"/>
    </row>
    <row r="863" spans="1:10">
      <c r="A863" s="530">
        <v>568580</v>
      </c>
      <c r="B863" s="531" t="s">
        <v>687</v>
      </c>
      <c r="C863" s="307"/>
      <c r="D863" s="226"/>
      <c r="E863" s="232"/>
      <c r="F863" s="226"/>
      <c r="G863" s="232" t="str">
        <f t="shared" si="19"/>
        <v/>
      </c>
      <c r="I863" s="128"/>
      <c r="J863" s="128"/>
    </row>
    <row r="864" spans="1:10">
      <c r="A864" s="530">
        <v>568591</v>
      </c>
      <c r="B864" s="532" t="s">
        <v>688</v>
      </c>
      <c r="C864" s="307"/>
      <c r="D864" s="226"/>
      <c r="E864" s="232"/>
      <c r="F864" s="226"/>
      <c r="G864" s="232" t="str">
        <f t="shared" si="19"/>
        <v/>
      </c>
      <c r="I864" s="128"/>
      <c r="J864" s="128"/>
    </row>
    <row r="865" spans="1:10">
      <c r="A865" s="530">
        <v>568592</v>
      </c>
      <c r="B865" s="531" t="s">
        <v>468</v>
      </c>
      <c r="C865" s="307"/>
      <c r="D865" s="226"/>
      <c r="E865" s="232"/>
      <c r="F865" s="226"/>
      <c r="G865" s="232" t="str">
        <f t="shared" si="19"/>
        <v/>
      </c>
      <c r="I865" s="128"/>
      <c r="J865" s="128"/>
    </row>
    <row r="866" spans="1:10">
      <c r="A866" s="530">
        <v>568594</v>
      </c>
      <c r="B866" s="531" t="s">
        <v>689</v>
      </c>
      <c r="C866" s="307"/>
      <c r="D866" s="226"/>
      <c r="E866" s="232"/>
      <c r="F866" s="226"/>
      <c r="G866" s="232" t="str">
        <f t="shared" si="19"/>
        <v/>
      </c>
      <c r="I866" s="128"/>
      <c r="J866" s="128"/>
    </row>
    <row r="867" spans="1:10">
      <c r="A867" s="530">
        <v>568595</v>
      </c>
      <c r="B867" s="531" t="s">
        <v>690</v>
      </c>
      <c r="C867" s="307"/>
      <c r="D867" s="226"/>
      <c r="E867" s="232"/>
      <c r="F867" s="226"/>
      <c r="G867" s="232" t="str">
        <f t="shared" si="19"/>
        <v/>
      </c>
      <c r="I867" s="128"/>
      <c r="J867" s="128"/>
    </row>
    <row r="868" spans="1:10">
      <c r="A868" s="530">
        <v>568597</v>
      </c>
      <c r="B868" s="531" t="s">
        <v>691</v>
      </c>
      <c r="C868" s="307"/>
      <c r="D868" s="226"/>
      <c r="E868" s="232"/>
      <c r="F868" s="226"/>
      <c r="G868" s="232" t="str">
        <f t="shared" si="19"/>
        <v/>
      </c>
      <c r="I868" s="128"/>
      <c r="J868" s="128"/>
    </row>
    <row r="869" spans="1:10">
      <c r="A869" s="530">
        <v>568598</v>
      </c>
      <c r="B869" s="531" t="s">
        <v>692</v>
      </c>
      <c r="C869" s="307"/>
      <c r="D869" s="226"/>
      <c r="E869" s="232"/>
      <c r="F869" s="226"/>
      <c r="G869" s="232" t="str">
        <f t="shared" si="19"/>
        <v/>
      </c>
      <c r="I869" s="128"/>
      <c r="J869" s="128"/>
    </row>
    <row r="870" spans="1:10">
      <c r="A870" s="530">
        <v>568599</v>
      </c>
      <c r="B870" s="532" t="s">
        <v>693</v>
      </c>
      <c r="C870" s="308"/>
      <c r="D870" s="226"/>
      <c r="E870" s="233"/>
      <c r="F870" s="226"/>
      <c r="G870" s="233" t="str">
        <f t="shared" si="19"/>
        <v/>
      </c>
      <c r="I870" s="128"/>
      <c r="J870" s="128"/>
    </row>
    <row r="871" spans="1:10" ht="14" thickBot="1">
      <c r="A871" s="201" t="s">
        <v>149</v>
      </c>
      <c r="C871" s="316">
        <f>SUM(C828:C870)</f>
        <v>0</v>
      </c>
      <c r="D871" s="226"/>
      <c r="E871" s="316">
        <v>0</v>
      </c>
      <c r="F871" s="226"/>
      <c r="G871" s="238">
        <f>SUM(G828:G870)</f>
        <v>0</v>
      </c>
      <c r="I871" s="128"/>
      <c r="J871" s="128"/>
    </row>
    <row r="872" spans="1:10" ht="14" thickTop="1">
      <c r="A872" s="198"/>
      <c r="I872" s="128"/>
      <c r="J872" s="128"/>
    </row>
    <row r="873" spans="1:10" ht="14">
      <c r="A873" s="200" t="s">
        <v>171</v>
      </c>
      <c r="B873" s="13"/>
      <c r="C873" s="310"/>
      <c r="D873" s="149"/>
      <c r="E873" s="249"/>
      <c r="F873" s="149"/>
      <c r="G873" s="236"/>
      <c r="H873" s="149"/>
      <c r="I873" s="128"/>
      <c r="J873" s="128"/>
    </row>
    <row r="874" spans="1:10">
      <c r="A874" s="196">
        <v>611110</v>
      </c>
      <c r="B874" s="7" t="s">
        <v>180</v>
      </c>
      <c r="C874" s="306"/>
      <c r="D874" s="226"/>
      <c r="E874" s="231"/>
      <c r="F874" s="226"/>
      <c r="G874" s="231" t="str">
        <f t="shared" ref="G874:G929" si="21">IF(E874&lt;&gt;C874,C874-E874,"")</f>
        <v/>
      </c>
      <c r="I874" s="128"/>
      <c r="J874" s="128"/>
    </row>
    <row r="875" spans="1:10">
      <c r="A875" s="196">
        <v>611112</v>
      </c>
      <c r="B875" s="7" t="s">
        <v>694</v>
      </c>
      <c r="C875" s="307"/>
      <c r="D875" s="226"/>
      <c r="E875" s="232"/>
      <c r="F875" s="226"/>
      <c r="G875" s="232" t="str">
        <f t="shared" si="21"/>
        <v/>
      </c>
      <c r="I875" s="128"/>
      <c r="J875" s="128"/>
    </row>
    <row r="876" spans="1:10">
      <c r="A876" s="196">
        <v>611114</v>
      </c>
      <c r="B876" s="7" t="s">
        <v>695</v>
      </c>
      <c r="C876" s="307"/>
      <c r="D876" s="226"/>
      <c r="E876" s="232"/>
      <c r="F876" s="226"/>
      <c r="G876" s="232" t="str">
        <f t="shared" si="21"/>
        <v/>
      </c>
      <c r="I876" s="128"/>
      <c r="J876" s="128"/>
    </row>
    <row r="877" spans="1:10">
      <c r="A877" s="196">
        <v>613720</v>
      </c>
      <c r="B877" s="7" t="s">
        <v>696</v>
      </c>
      <c r="C877" s="307"/>
      <c r="D877" s="226"/>
      <c r="E877" s="232"/>
      <c r="F877" s="226"/>
      <c r="G877" s="232" t="str">
        <f t="shared" si="21"/>
        <v/>
      </c>
      <c r="I877" s="128"/>
      <c r="J877" s="128"/>
    </row>
    <row r="878" spans="1:10">
      <c r="A878" s="196">
        <v>614090</v>
      </c>
      <c r="B878" s="7" t="s">
        <v>184</v>
      </c>
      <c r="C878" s="307"/>
      <c r="D878" s="226"/>
      <c r="E878" s="232"/>
      <c r="F878" s="226"/>
      <c r="G878" s="232" t="str">
        <f t="shared" si="21"/>
        <v/>
      </c>
      <c r="I878" s="128"/>
      <c r="J878" s="128"/>
    </row>
    <row r="879" spans="1:10">
      <c r="A879" s="196">
        <v>614091</v>
      </c>
      <c r="B879" s="7" t="s">
        <v>185</v>
      </c>
      <c r="C879" s="307"/>
      <c r="D879" s="226"/>
      <c r="E879" s="232"/>
      <c r="F879" s="226"/>
      <c r="G879" s="232" t="str">
        <f t="shared" si="21"/>
        <v/>
      </c>
      <c r="I879" s="128"/>
      <c r="J879" s="128"/>
    </row>
    <row r="880" spans="1:10">
      <c r="A880" s="196">
        <v>614092</v>
      </c>
      <c r="B880" s="7" t="s">
        <v>223</v>
      </c>
      <c r="C880" s="307"/>
      <c r="D880" s="226"/>
      <c r="E880" s="232"/>
      <c r="F880" s="226"/>
      <c r="G880" s="232" t="str">
        <f t="shared" si="21"/>
        <v/>
      </c>
      <c r="I880" s="128"/>
      <c r="J880" s="128"/>
    </row>
    <row r="881" spans="1:10">
      <c r="A881" s="196">
        <v>614095</v>
      </c>
      <c r="B881" s="7" t="s">
        <v>186</v>
      </c>
      <c r="C881" s="313"/>
      <c r="D881" s="226"/>
      <c r="E881" s="240"/>
      <c r="F881" s="226"/>
      <c r="G881" s="240" t="str">
        <f t="shared" si="21"/>
        <v/>
      </c>
      <c r="I881" s="128"/>
      <c r="J881" s="128"/>
    </row>
    <row r="882" spans="1:10">
      <c r="A882" s="196">
        <v>618610</v>
      </c>
      <c r="B882" s="7" t="s">
        <v>226</v>
      </c>
      <c r="C882" s="307"/>
      <c r="D882" s="226"/>
      <c r="E882" s="232"/>
      <c r="F882" s="226"/>
      <c r="G882" s="232" t="str">
        <f t="shared" si="21"/>
        <v/>
      </c>
      <c r="I882" s="128"/>
      <c r="J882" s="128"/>
    </row>
    <row r="883" spans="1:10">
      <c r="A883" s="196">
        <v>618620</v>
      </c>
      <c r="B883" s="7" t="s">
        <v>227</v>
      </c>
      <c r="C883" s="307"/>
      <c r="D883" s="226"/>
      <c r="E883" s="232"/>
      <c r="F883" s="226"/>
      <c r="G883" s="232" t="str">
        <f t="shared" si="21"/>
        <v/>
      </c>
      <c r="I883" s="128"/>
      <c r="J883" s="128"/>
    </row>
    <row r="884" spans="1:10">
      <c r="A884" s="196">
        <v>618621</v>
      </c>
      <c r="B884" s="7" t="s">
        <v>228</v>
      </c>
      <c r="C884" s="307"/>
      <c r="D884" s="226"/>
      <c r="E884" s="232"/>
      <c r="F884" s="226"/>
      <c r="G884" s="232" t="str">
        <f t="shared" si="21"/>
        <v/>
      </c>
      <c r="I884" s="128"/>
      <c r="J884" s="128"/>
    </row>
    <row r="885" spans="1:10">
      <c r="A885" s="196">
        <v>618622</v>
      </c>
      <c r="B885" s="7" t="s">
        <v>229</v>
      </c>
      <c r="C885" s="307"/>
      <c r="D885" s="226"/>
      <c r="E885" s="232"/>
      <c r="F885" s="226"/>
      <c r="G885" s="232" t="str">
        <f t="shared" si="21"/>
        <v/>
      </c>
      <c r="I885" s="128"/>
      <c r="J885" s="128"/>
    </row>
    <row r="886" spans="1:10">
      <c r="A886" s="196">
        <v>618625</v>
      </c>
      <c r="B886" s="7" t="s">
        <v>697</v>
      </c>
      <c r="C886" s="307"/>
      <c r="D886" s="226"/>
      <c r="E886" s="232"/>
      <c r="F886" s="226"/>
      <c r="G886" s="232" t="str">
        <f t="shared" si="21"/>
        <v/>
      </c>
      <c r="I886" s="128"/>
      <c r="J886" s="128"/>
    </row>
    <row r="887" spans="1:10">
      <c r="A887" s="196">
        <v>618640</v>
      </c>
      <c r="B887" s="7" t="s">
        <v>698</v>
      </c>
      <c r="C887" s="307"/>
      <c r="D887" s="226"/>
      <c r="E887" s="232"/>
      <c r="F887" s="226"/>
      <c r="G887" s="232" t="str">
        <f t="shared" si="21"/>
        <v/>
      </c>
      <c r="I887" s="128"/>
      <c r="J887" s="128"/>
    </row>
    <row r="888" spans="1:10">
      <c r="A888" s="196">
        <v>618641</v>
      </c>
      <c r="B888" s="9" t="s">
        <v>699</v>
      </c>
      <c r="C888" s="307"/>
      <c r="D888" s="226"/>
      <c r="E888" s="232"/>
      <c r="F888" s="226"/>
      <c r="G888" s="232" t="str">
        <f t="shared" si="21"/>
        <v/>
      </c>
      <c r="I888" s="128"/>
      <c r="J888" s="128"/>
    </row>
    <row r="889" spans="1:10">
      <c r="A889" s="196">
        <v>618642</v>
      </c>
      <c r="B889" s="9" t="s">
        <v>700</v>
      </c>
      <c r="C889" s="307"/>
      <c r="D889" s="226"/>
      <c r="E889" s="232"/>
      <c r="F889" s="226"/>
      <c r="G889" s="232" t="str">
        <f t="shared" si="21"/>
        <v/>
      </c>
      <c r="I889" s="128"/>
      <c r="J889" s="128"/>
    </row>
    <row r="890" spans="1:10">
      <c r="A890" s="196">
        <v>618643</v>
      </c>
      <c r="B890" s="7" t="s">
        <v>701</v>
      </c>
      <c r="C890" s="307"/>
      <c r="D890" s="226"/>
      <c r="E890" s="232"/>
      <c r="F890" s="226"/>
      <c r="G890" s="232" t="str">
        <f t="shared" si="21"/>
        <v/>
      </c>
      <c r="I890" s="128"/>
      <c r="J890" s="128"/>
    </row>
    <row r="891" spans="1:10">
      <c r="A891" s="196">
        <v>618670</v>
      </c>
      <c r="B891" s="7" t="s">
        <v>702</v>
      </c>
      <c r="C891" s="307"/>
      <c r="D891" s="226"/>
      <c r="E891" s="232"/>
      <c r="F891" s="226"/>
      <c r="G891" s="232" t="str">
        <f t="shared" si="21"/>
        <v/>
      </c>
      <c r="I891" s="128"/>
      <c r="J891" s="128"/>
    </row>
    <row r="892" spans="1:10">
      <c r="A892" s="196">
        <v>618672</v>
      </c>
      <c r="B892" s="7" t="s">
        <v>703</v>
      </c>
      <c r="C892" s="307"/>
      <c r="D892" s="226"/>
      <c r="E892" s="232"/>
      <c r="F892" s="226"/>
      <c r="G892" s="232" t="str">
        <f t="shared" si="21"/>
        <v/>
      </c>
      <c r="I892" s="128"/>
      <c r="J892" s="128"/>
    </row>
    <row r="893" spans="1:10">
      <c r="A893" s="196">
        <v>618675</v>
      </c>
      <c r="B893" s="7" t="s">
        <v>704</v>
      </c>
      <c r="C893" s="307"/>
      <c r="D893" s="226"/>
      <c r="E893" s="232"/>
      <c r="F893" s="226"/>
      <c r="G893" s="232" t="str">
        <f t="shared" si="21"/>
        <v/>
      </c>
      <c r="I893" s="128"/>
      <c r="J893" s="128"/>
    </row>
    <row r="894" spans="1:10">
      <c r="A894" s="196">
        <v>618680</v>
      </c>
      <c r="B894" s="7" t="s">
        <v>705</v>
      </c>
      <c r="C894" s="307"/>
      <c r="D894" s="226"/>
      <c r="E894" s="232"/>
      <c r="F894" s="226"/>
      <c r="G894" s="232" t="str">
        <f t="shared" si="21"/>
        <v/>
      </c>
      <c r="I894" s="128"/>
      <c r="J894" s="128"/>
    </row>
    <row r="895" spans="1:10">
      <c r="A895" s="196">
        <v>618681</v>
      </c>
      <c r="B895" s="7" t="s">
        <v>706</v>
      </c>
      <c r="C895" s="307"/>
      <c r="D895" s="226"/>
      <c r="E895" s="232"/>
      <c r="F895" s="226"/>
      <c r="G895" s="232" t="str">
        <f t="shared" si="21"/>
        <v/>
      </c>
      <c r="I895" s="128"/>
      <c r="J895" s="128"/>
    </row>
    <row r="896" spans="1:10">
      <c r="A896" s="196">
        <v>618682</v>
      </c>
      <c r="B896" s="7" t="s">
        <v>707</v>
      </c>
      <c r="C896" s="307"/>
      <c r="D896" s="226"/>
      <c r="E896" s="232"/>
      <c r="F896" s="226"/>
      <c r="G896" s="232" t="str">
        <f t="shared" si="21"/>
        <v/>
      </c>
      <c r="I896" s="128"/>
      <c r="J896" s="128"/>
    </row>
    <row r="897" spans="1:10">
      <c r="A897" s="196">
        <v>618683</v>
      </c>
      <c r="B897" s="7" t="s">
        <v>708</v>
      </c>
      <c r="C897" s="307"/>
      <c r="D897" s="226"/>
      <c r="E897" s="232"/>
      <c r="F897" s="226"/>
      <c r="G897" s="232" t="str">
        <f t="shared" si="21"/>
        <v/>
      </c>
      <c r="I897" s="128"/>
      <c r="J897" s="128"/>
    </row>
    <row r="898" spans="1:10">
      <c r="A898" s="196">
        <v>618684</v>
      </c>
      <c r="B898" s="7" t="s">
        <v>709</v>
      </c>
      <c r="C898" s="307"/>
      <c r="D898" s="226"/>
      <c r="E898" s="232"/>
      <c r="F898" s="226"/>
      <c r="G898" s="232" t="str">
        <f t="shared" si="21"/>
        <v/>
      </c>
      <c r="I898" s="128"/>
      <c r="J898" s="128"/>
    </row>
    <row r="899" spans="1:10">
      <c r="A899" s="196">
        <v>618685</v>
      </c>
      <c r="B899" s="7" t="s">
        <v>710</v>
      </c>
      <c r="C899" s="307"/>
      <c r="D899" s="226"/>
      <c r="E899" s="232"/>
      <c r="F899" s="226"/>
      <c r="G899" s="232" t="str">
        <f t="shared" si="21"/>
        <v/>
      </c>
      <c r="I899" s="128"/>
      <c r="J899" s="128"/>
    </row>
    <row r="900" spans="1:10">
      <c r="A900" s="196">
        <v>618686</v>
      </c>
      <c r="B900" s="7" t="s">
        <v>711</v>
      </c>
      <c r="C900" s="307"/>
      <c r="D900" s="226"/>
      <c r="E900" s="232"/>
      <c r="F900" s="226"/>
      <c r="G900" s="232" t="str">
        <f t="shared" si="21"/>
        <v/>
      </c>
      <c r="I900" s="128"/>
      <c r="J900" s="128"/>
    </row>
    <row r="901" spans="1:10">
      <c r="A901" s="196">
        <v>618687</v>
      </c>
      <c r="B901" s="7" t="s">
        <v>712</v>
      </c>
      <c r="C901" s="307"/>
      <c r="D901" s="226"/>
      <c r="E901" s="232"/>
      <c r="F901" s="226"/>
      <c r="G901" s="232" t="str">
        <f t="shared" si="21"/>
        <v/>
      </c>
      <c r="I901" s="128"/>
      <c r="J901" s="128"/>
    </row>
    <row r="902" spans="1:10">
      <c r="A902" s="196">
        <v>618688</v>
      </c>
      <c r="B902" s="7" t="s">
        <v>713</v>
      </c>
      <c r="C902" s="307"/>
      <c r="D902" s="226"/>
      <c r="E902" s="232"/>
      <c r="F902" s="226"/>
      <c r="G902" s="232" t="str">
        <f t="shared" ref="G902:G908" si="22">IF(E902&lt;&gt;C902,C902-E902,"")</f>
        <v/>
      </c>
      <c r="I902" s="128"/>
      <c r="J902" s="128"/>
    </row>
    <row r="903" spans="1:10">
      <c r="A903" s="196">
        <v>618689</v>
      </c>
      <c r="B903" s="7" t="s">
        <v>714</v>
      </c>
      <c r="C903" s="307"/>
      <c r="D903" s="226"/>
      <c r="E903" s="232"/>
      <c r="F903" s="226"/>
      <c r="G903" s="232" t="str">
        <f t="shared" si="22"/>
        <v/>
      </c>
      <c r="I903" s="128"/>
      <c r="J903" s="128"/>
    </row>
    <row r="904" spans="1:10">
      <c r="A904" s="196">
        <v>618725</v>
      </c>
      <c r="B904" s="7" t="s">
        <v>715</v>
      </c>
      <c r="C904" s="307"/>
      <c r="D904" s="226"/>
      <c r="E904" s="232"/>
      <c r="F904" s="226"/>
      <c r="G904" s="232" t="str">
        <f t="shared" si="22"/>
        <v/>
      </c>
      <c r="I904" s="128"/>
      <c r="J904" s="128"/>
    </row>
    <row r="905" spans="1:10">
      <c r="A905" s="196">
        <v>618726</v>
      </c>
      <c r="B905" s="7" t="s">
        <v>716</v>
      </c>
      <c r="C905" s="307"/>
      <c r="D905" s="226"/>
      <c r="E905" s="232"/>
      <c r="F905" s="226"/>
      <c r="G905" s="232" t="str">
        <f t="shared" si="22"/>
        <v/>
      </c>
      <c r="I905" s="128"/>
      <c r="J905" s="128"/>
    </row>
    <row r="906" spans="1:10">
      <c r="A906" s="196">
        <v>618727</v>
      </c>
      <c r="B906" s="7" t="s">
        <v>717</v>
      </c>
      <c r="C906" s="307"/>
      <c r="D906" s="226"/>
      <c r="E906" s="232"/>
      <c r="F906" s="226"/>
      <c r="G906" s="232" t="str">
        <f t="shared" si="22"/>
        <v/>
      </c>
      <c r="I906" s="128"/>
      <c r="J906" s="128"/>
    </row>
    <row r="907" spans="1:10">
      <c r="A907" s="196">
        <v>619010</v>
      </c>
      <c r="B907" s="7" t="s">
        <v>187</v>
      </c>
      <c r="C907" s="307"/>
      <c r="D907" s="226"/>
      <c r="E907" s="232"/>
      <c r="F907" s="226"/>
      <c r="G907" s="232" t="str">
        <f t="shared" si="22"/>
        <v/>
      </c>
      <c r="I907" s="128"/>
      <c r="J907" s="128"/>
    </row>
    <row r="908" spans="1:10">
      <c r="A908" s="196">
        <v>619020</v>
      </c>
      <c r="B908" s="7" t="s">
        <v>292</v>
      </c>
      <c r="C908" s="307"/>
      <c r="D908" s="226"/>
      <c r="E908" s="232"/>
      <c r="F908" s="226"/>
      <c r="G908" s="232" t="str">
        <f t="shared" si="22"/>
        <v/>
      </c>
      <c r="I908" s="128"/>
      <c r="J908" s="128"/>
    </row>
    <row r="909" spans="1:10">
      <c r="A909" s="196">
        <v>619021</v>
      </c>
      <c r="B909" s="7" t="s">
        <v>293</v>
      </c>
      <c r="C909" s="307"/>
      <c r="D909" s="226"/>
      <c r="E909" s="232"/>
      <c r="F909" s="226"/>
      <c r="G909" s="232" t="str">
        <f t="shared" si="21"/>
        <v/>
      </c>
      <c r="I909" s="128"/>
      <c r="J909" s="128"/>
    </row>
    <row r="910" spans="1:10">
      <c r="A910" s="196">
        <v>619022</v>
      </c>
      <c r="B910" s="7" t="s">
        <v>189</v>
      </c>
      <c r="C910" s="307"/>
      <c r="D910" s="226"/>
      <c r="E910" s="232"/>
      <c r="F910" s="226"/>
      <c r="G910" s="232" t="str">
        <f t="shared" si="21"/>
        <v/>
      </c>
      <c r="I910" s="128"/>
      <c r="J910" s="128"/>
    </row>
    <row r="911" spans="1:10">
      <c r="A911" s="196">
        <v>619023</v>
      </c>
      <c r="B911" s="7" t="s">
        <v>249</v>
      </c>
      <c r="C911" s="307"/>
      <c r="D911" s="226"/>
      <c r="E911" s="232"/>
      <c r="F911" s="226"/>
      <c r="G911" s="232" t="str">
        <f t="shared" si="21"/>
        <v/>
      </c>
      <c r="I911" s="128"/>
      <c r="J911" s="128"/>
    </row>
    <row r="912" spans="1:10">
      <c r="A912" s="196">
        <v>619025</v>
      </c>
      <c r="B912" s="7" t="s">
        <v>230</v>
      </c>
      <c r="C912" s="307"/>
      <c r="D912" s="226"/>
      <c r="E912" s="232"/>
      <c r="F912" s="226"/>
      <c r="G912" s="232" t="str">
        <f t="shared" si="21"/>
        <v/>
      </c>
      <c r="I912" s="128"/>
      <c r="J912" s="128"/>
    </row>
    <row r="913" spans="1:10">
      <c r="A913" s="196">
        <v>619029</v>
      </c>
      <c r="B913" s="7" t="s">
        <v>190</v>
      </c>
      <c r="C913" s="307"/>
      <c r="D913" s="226"/>
      <c r="E913" s="232"/>
      <c r="F913" s="226"/>
      <c r="G913" s="232" t="str">
        <f t="shared" si="21"/>
        <v/>
      </c>
      <c r="I913" s="128"/>
      <c r="J913" s="128"/>
    </row>
    <row r="914" spans="1:10">
      <c r="A914" s="196">
        <v>619030</v>
      </c>
      <c r="B914" s="7" t="s">
        <v>231</v>
      </c>
      <c r="C914" s="307"/>
      <c r="D914" s="226"/>
      <c r="E914" s="232"/>
      <c r="F914" s="226"/>
      <c r="G914" s="232" t="str">
        <f t="shared" si="21"/>
        <v/>
      </c>
      <c r="I914" s="128"/>
      <c r="J914" s="128"/>
    </row>
    <row r="915" spans="1:10">
      <c r="A915" s="196">
        <v>619064</v>
      </c>
      <c r="B915" s="7" t="s">
        <v>302</v>
      </c>
      <c r="C915" s="307"/>
      <c r="D915" s="226"/>
      <c r="E915" s="232"/>
      <c r="F915" s="226"/>
      <c r="G915" s="232" t="str">
        <f t="shared" si="21"/>
        <v/>
      </c>
      <c r="I915" s="128"/>
      <c r="J915" s="128"/>
    </row>
    <row r="916" spans="1:10">
      <c r="A916" s="196">
        <v>619069</v>
      </c>
      <c r="B916" s="7" t="s">
        <v>193</v>
      </c>
      <c r="C916" s="307"/>
      <c r="D916" s="226"/>
      <c r="E916" s="232"/>
      <c r="F916" s="226"/>
      <c r="G916" s="232" t="str">
        <f t="shared" si="21"/>
        <v/>
      </c>
      <c r="I916" s="128"/>
      <c r="J916" s="128"/>
    </row>
    <row r="917" spans="1:10">
      <c r="A917" s="196">
        <v>619070</v>
      </c>
      <c r="B917" s="7" t="s">
        <v>194</v>
      </c>
      <c r="C917" s="307"/>
      <c r="D917" s="226"/>
      <c r="E917" s="232"/>
      <c r="F917" s="226"/>
      <c r="G917" s="232" t="str">
        <f t="shared" si="21"/>
        <v/>
      </c>
      <c r="I917" s="128"/>
      <c r="J917" s="128"/>
    </row>
    <row r="918" spans="1:10">
      <c r="A918" s="196">
        <v>619072</v>
      </c>
      <c r="B918" s="7" t="s">
        <v>195</v>
      </c>
      <c r="C918" s="307"/>
      <c r="D918" s="226"/>
      <c r="E918" s="232"/>
      <c r="F918" s="226"/>
      <c r="G918" s="232" t="str">
        <f t="shared" si="21"/>
        <v/>
      </c>
      <c r="I918" s="128"/>
      <c r="J918" s="128"/>
    </row>
    <row r="919" spans="1:10">
      <c r="A919" s="196">
        <v>619073</v>
      </c>
      <c r="B919" s="7" t="s">
        <v>196</v>
      </c>
      <c r="C919" s="307"/>
      <c r="D919" s="226"/>
      <c r="E919" s="232"/>
      <c r="F919" s="226"/>
      <c r="G919" s="232" t="str">
        <f t="shared" si="21"/>
        <v/>
      </c>
      <c r="I919" s="128"/>
      <c r="J919" s="128"/>
    </row>
    <row r="920" spans="1:10">
      <c r="A920" s="196">
        <v>619077</v>
      </c>
      <c r="B920" s="7" t="s">
        <v>235</v>
      </c>
      <c r="C920" s="307"/>
      <c r="D920" s="226"/>
      <c r="E920" s="232"/>
      <c r="F920" s="226"/>
      <c r="G920" s="232" t="str">
        <f t="shared" si="21"/>
        <v/>
      </c>
      <c r="I920" s="128"/>
      <c r="J920" s="128"/>
    </row>
    <row r="921" spans="1:10">
      <c r="A921" s="196">
        <v>619078</v>
      </c>
      <c r="B921" s="7" t="s">
        <v>197</v>
      </c>
      <c r="C921" s="307"/>
      <c r="D921" s="226"/>
      <c r="E921" s="232"/>
      <c r="F921" s="226"/>
      <c r="G921" s="232" t="str">
        <f t="shared" si="21"/>
        <v/>
      </c>
      <c r="I921" s="128"/>
      <c r="J921" s="128"/>
    </row>
    <row r="922" spans="1:10">
      <c r="A922" s="196">
        <v>619081</v>
      </c>
      <c r="B922" s="7" t="s">
        <v>236</v>
      </c>
      <c r="C922" s="307"/>
      <c r="D922" s="226"/>
      <c r="E922" s="232"/>
      <c r="F922" s="226"/>
      <c r="G922" s="232" t="str">
        <f t="shared" si="21"/>
        <v/>
      </c>
      <c r="I922" s="128"/>
      <c r="J922" s="128"/>
    </row>
    <row r="923" spans="1:10">
      <c r="A923" s="196">
        <v>619082</v>
      </c>
      <c r="B923" s="7" t="s">
        <v>237</v>
      </c>
      <c r="C923" s="307"/>
      <c r="D923" s="226"/>
      <c r="E923" s="232"/>
      <c r="F923" s="226"/>
      <c r="G923" s="232" t="str">
        <f t="shared" si="21"/>
        <v/>
      </c>
      <c r="I923" s="128"/>
      <c r="J923" s="128"/>
    </row>
    <row r="924" spans="1:10">
      <c r="A924" s="196">
        <v>619083</v>
      </c>
      <c r="B924" s="7" t="s">
        <v>238</v>
      </c>
      <c r="C924" s="307"/>
      <c r="D924" s="226"/>
      <c r="E924" s="232"/>
      <c r="F924" s="226"/>
      <c r="G924" s="232" t="str">
        <f t="shared" si="21"/>
        <v/>
      </c>
      <c r="I924" s="128"/>
      <c r="J924" s="128"/>
    </row>
    <row r="925" spans="1:10">
      <c r="A925" s="196">
        <v>619084</v>
      </c>
      <c r="B925" s="7" t="s">
        <v>239</v>
      </c>
      <c r="C925" s="307"/>
      <c r="D925" s="226"/>
      <c r="E925" s="232"/>
      <c r="F925" s="226"/>
      <c r="G925" s="232" t="str">
        <f t="shared" si="21"/>
        <v/>
      </c>
      <c r="I925" s="128"/>
      <c r="J925" s="128"/>
    </row>
    <row r="926" spans="1:10">
      <c r="A926" s="196">
        <v>619085</v>
      </c>
      <c r="B926" s="7" t="s">
        <v>240</v>
      </c>
      <c r="C926" s="307"/>
      <c r="D926" s="226"/>
      <c r="E926" s="232"/>
      <c r="F926" s="226"/>
      <c r="G926" s="232" t="str">
        <f t="shared" si="21"/>
        <v/>
      </c>
      <c r="I926" s="128"/>
      <c r="J926" s="128"/>
    </row>
    <row r="927" spans="1:10">
      <c r="A927" s="196">
        <v>619090</v>
      </c>
      <c r="B927" s="7" t="s">
        <v>241</v>
      </c>
      <c r="C927" s="307"/>
      <c r="D927" s="226"/>
      <c r="E927" s="232"/>
      <c r="F927" s="226"/>
      <c r="G927" s="232" t="str">
        <f t="shared" si="21"/>
        <v/>
      </c>
      <c r="I927" s="128"/>
      <c r="J927" s="128"/>
    </row>
    <row r="928" spans="1:10">
      <c r="A928" s="196">
        <v>619093</v>
      </c>
      <c r="B928" s="7" t="s">
        <v>198</v>
      </c>
      <c r="C928" s="307"/>
      <c r="D928" s="226"/>
      <c r="E928" s="232"/>
      <c r="F928" s="226"/>
      <c r="G928" s="232" t="str">
        <f t="shared" si="21"/>
        <v/>
      </c>
      <c r="I928" s="128"/>
      <c r="J928" s="128"/>
    </row>
    <row r="929" spans="1:10">
      <c r="A929" s="196">
        <v>619098</v>
      </c>
      <c r="B929" s="190" t="s">
        <v>572</v>
      </c>
      <c r="C929" s="308"/>
      <c r="D929" s="226"/>
      <c r="E929" s="233"/>
      <c r="F929" s="226"/>
      <c r="G929" s="233" t="str">
        <f t="shared" si="21"/>
        <v/>
      </c>
      <c r="I929" s="128"/>
      <c r="J929" s="128"/>
    </row>
    <row r="930" spans="1:10" ht="14" thickBot="1">
      <c r="A930" s="201" t="s">
        <v>149</v>
      </c>
      <c r="C930" s="316">
        <f>SUM(C874:C929)</f>
        <v>0</v>
      </c>
      <c r="D930" s="226"/>
      <c r="E930" s="316">
        <v>0</v>
      </c>
      <c r="F930" s="226"/>
      <c r="G930" s="238">
        <f>SUM(G874:G929)</f>
        <v>0</v>
      </c>
      <c r="I930" s="128"/>
      <c r="J930" s="128"/>
    </row>
    <row r="931" spans="1:10" ht="14" thickTop="1">
      <c r="A931" s="198"/>
      <c r="I931" s="128"/>
      <c r="J931" s="128"/>
    </row>
    <row r="932" spans="1:10" ht="14">
      <c r="A932" s="200" t="s">
        <v>172</v>
      </c>
      <c r="C932" s="310"/>
      <c r="D932" s="149"/>
      <c r="E932" s="249"/>
      <c r="F932" s="149"/>
      <c r="G932" s="236"/>
      <c r="H932" s="149"/>
      <c r="I932" s="128"/>
      <c r="J932" s="128"/>
    </row>
    <row r="933" spans="1:10">
      <c r="A933" s="196">
        <v>628699</v>
      </c>
      <c r="B933" s="190" t="s">
        <v>718</v>
      </c>
      <c r="C933" s="317"/>
      <c r="D933" s="226"/>
      <c r="E933" s="233"/>
      <c r="F933" s="226"/>
      <c r="G933" s="233" t="str">
        <f>IF(E933&lt;&gt;C933,C933-E933,"")</f>
        <v/>
      </c>
      <c r="I933" s="128"/>
      <c r="J933" s="128"/>
    </row>
    <row r="934" spans="1:10" ht="14" thickBot="1">
      <c r="A934" s="201" t="s">
        <v>149</v>
      </c>
      <c r="C934" s="316">
        <f>SUM(C933:C933)</f>
        <v>0</v>
      </c>
      <c r="D934" s="226"/>
      <c r="E934" s="316">
        <v>0</v>
      </c>
      <c r="F934" s="226"/>
      <c r="G934" s="238">
        <f>SUM(G933:G933)</f>
        <v>0</v>
      </c>
      <c r="I934" s="128"/>
      <c r="J934" s="128"/>
    </row>
    <row r="935" spans="1:10" ht="14" thickTop="1">
      <c r="I935" s="128"/>
      <c r="J935" s="128"/>
    </row>
    <row r="936" spans="1:10">
      <c r="A936" s="128"/>
      <c r="B936" s="128"/>
      <c r="C936" s="128"/>
      <c r="D936" s="128"/>
      <c r="E936" s="128"/>
      <c r="F936" s="128"/>
      <c r="G936" s="128"/>
      <c r="H936" s="128"/>
      <c r="I936" s="128"/>
      <c r="J936" s="128"/>
    </row>
    <row r="937" spans="1:10">
      <c r="A937" s="128"/>
      <c r="B937" s="128"/>
      <c r="C937" s="128"/>
      <c r="D937" s="128"/>
      <c r="E937" s="128"/>
      <c r="F937" s="128"/>
      <c r="G937" s="128"/>
      <c r="H937" s="128"/>
      <c r="I937" s="128"/>
      <c r="J937" s="128"/>
    </row>
    <row r="938" spans="1:10">
      <c r="A938" s="128"/>
      <c r="B938" s="128"/>
      <c r="C938" s="128"/>
      <c r="D938" s="128"/>
      <c r="E938" s="128"/>
      <c r="F938" s="128"/>
      <c r="G938" s="128"/>
      <c r="H938" s="128"/>
      <c r="I938" s="128"/>
      <c r="J938" s="128"/>
    </row>
    <row r="939" spans="1:10">
      <c r="A939" s="128"/>
      <c r="B939" s="128"/>
      <c r="C939" s="128"/>
      <c r="D939" s="128"/>
      <c r="E939" s="128"/>
      <c r="F939" s="128"/>
      <c r="G939" s="128"/>
      <c r="H939" s="128"/>
      <c r="I939" s="128"/>
      <c r="J939" s="128"/>
    </row>
  </sheetData>
  <sheetProtection sheet="1" objects="1" scenarios="1"/>
  <phoneticPr fontId="12" type="noConversion"/>
  <pageMargins left="0.75" right="0.75" top="1" bottom="1" header="0.5" footer="0.5"/>
  <pageSetup paperSize="9"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5" r:id="rId3" name="Button 1">
              <controlPr defaultSize="0" print="0" autoFill="0" autoLine="0" autoPict="0" macro="[0]!Reset_bokf" altText="Resett bokført">
                <anchor>
                  <from>
                    <xdr:col>1</xdr:col>
                    <xdr:colOff>1295400</xdr:colOff>
                    <xdr:row>1</xdr:row>
                    <xdr:rowOff>12700</xdr:rowOff>
                  </from>
                  <to>
                    <xdr:col>1</xdr:col>
                    <xdr:colOff>1968500</xdr:colOff>
                    <xdr:row>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5"/>
  <dimension ref="A1:G41"/>
  <sheetViews>
    <sheetView topLeftCell="A22" zoomScaleNormal="100" workbookViewId="0">
      <selection activeCell="D33" sqref="D33"/>
    </sheetView>
  </sheetViews>
  <sheetFormatPr baseColWidth="10" defaultColWidth="11.5" defaultRowHeight="13"/>
  <cols>
    <col min="1" max="1" width="4.6640625" customWidth="1"/>
    <col min="2" max="2" width="27.33203125" customWidth="1"/>
    <col min="3" max="3" width="9" customWidth="1"/>
    <col min="4" max="4" width="28.5" customWidth="1"/>
    <col min="5" max="5" width="5.6640625" style="141" customWidth="1"/>
    <col min="6" max="6" width="9.5" customWidth="1"/>
    <col min="7" max="7" width="7.1640625" customWidth="1"/>
  </cols>
  <sheetData>
    <row r="1" spans="1:7" s="525" customFormat="1" ht="12">
      <c r="B1" s="529" t="s">
        <v>764</v>
      </c>
      <c r="C1" s="526"/>
      <c r="D1" s="527"/>
      <c r="E1" s="528" t="s">
        <v>765</v>
      </c>
    </row>
    <row r="2" spans="1:7" ht="12.75" customHeight="1">
      <c r="A2">
        <v>1</v>
      </c>
      <c r="B2" s="47" t="s">
        <v>766</v>
      </c>
      <c r="C2" s="523" t="s">
        <v>767</v>
      </c>
      <c r="D2" t="s">
        <v>768</v>
      </c>
      <c r="E2" s="143">
        <v>1</v>
      </c>
      <c r="F2" s="142" t="s">
        <v>769</v>
      </c>
      <c r="G2" s="144" t="str">
        <f>INDEX(C5:C29,E2)</f>
        <v>start</v>
      </c>
    </row>
    <row r="3" spans="1:7" ht="12.75" customHeight="1">
      <c r="A3">
        <v>2</v>
      </c>
      <c r="B3" s="47" t="s">
        <v>770</v>
      </c>
      <c r="C3" s="523" t="s">
        <v>771</v>
      </c>
      <c r="D3" t="s">
        <v>772</v>
      </c>
      <c r="E3" s="143">
        <v>19</v>
      </c>
      <c r="F3" s="142" t="s">
        <v>769</v>
      </c>
      <c r="G3" s="144" t="str">
        <f>INDEX(C6:C29,E3)</f>
        <v>UT_53</v>
      </c>
    </row>
    <row r="4" spans="1:7" ht="12.75" customHeight="1">
      <c r="A4">
        <v>3</v>
      </c>
      <c r="B4" s="47" t="s">
        <v>773</v>
      </c>
      <c r="C4" s="523" t="s">
        <v>774</v>
      </c>
    </row>
    <row r="5" spans="1:7" ht="12.75" customHeight="1">
      <c r="A5">
        <v>4</v>
      </c>
      <c r="B5" s="47" t="s">
        <v>775</v>
      </c>
      <c r="C5" s="523" t="s">
        <v>776</v>
      </c>
    </row>
    <row r="6" spans="1:7">
      <c r="A6">
        <v>5</v>
      </c>
      <c r="B6" s="47" t="s">
        <v>777</v>
      </c>
      <c r="C6" s="66" t="s">
        <v>778</v>
      </c>
    </row>
    <row r="7" spans="1:7">
      <c r="A7">
        <v>6</v>
      </c>
      <c r="B7" s="47" t="s">
        <v>779</v>
      </c>
      <c r="C7" s="66" t="s">
        <v>780</v>
      </c>
    </row>
    <row r="8" spans="1:7">
      <c r="A8">
        <v>7</v>
      </c>
      <c r="B8" s="47" t="s">
        <v>781</v>
      </c>
      <c r="C8" s="66" t="s">
        <v>782</v>
      </c>
    </row>
    <row r="9" spans="1:7">
      <c r="A9">
        <v>8</v>
      </c>
      <c r="B9" s="47" t="s">
        <v>783</v>
      </c>
      <c r="C9" s="66" t="s">
        <v>784</v>
      </c>
    </row>
    <row r="10" spans="1:7">
      <c r="A10">
        <v>9</v>
      </c>
      <c r="B10" s="47" t="s">
        <v>785</v>
      </c>
      <c r="C10" s="66" t="s">
        <v>786</v>
      </c>
    </row>
    <row r="11" spans="1:7">
      <c r="A11">
        <v>10</v>
      </c>
      <c r="B11" s="47" t="s">
        <v>787</v>
      </c>
      <c r="C11" s="66" t="s">
        <v>788</v>
      </c>
    </row>
    <row r="12" spans="1:7">
      <c r="A12">
        <v>11</v>
      </c>
      <c r="B12" s="47" t="s">
        <v>789</v>
      </c>
      <c r="C12" s="66" t="s">
        <v>790</v>
      </c>
    </row>
    <row r="13" spans="1:7">
      <c r="A13">
        <v>12</v>
      </c>
      <c r="B13" s="47" t="s">
        <v>156</v>
      </c>
      <c r="C13" s="66" t="s">
        <v>791</v>
      </c>
    </row>
    <row r="14" spans="1:7">
      <c r="A14">
        <v>13</v>
      </c>
      <c r="B14" s="47" t="s">
        <v>792</v>
      </c>
      <c r="C14" s="66" t="s">
        <v>793</v>
      </c>
    </row>
    <row r="15" spans="1:7">
      <c r="A15">
        <v>14</v>
      </c>
      <c r="B15" s="47" t="s">
        <v>794</v>
      </c>
      <c r="C15" s="66" t="s">
        <v>795</v>
      </c>
    </row>
    <row r="16" spans="1:7">
      <c r="A16">
        <v>15</v>
      </c>
      <c r="B16" s="47" t="s">
        <v>796</v>
      </c>
      <c r="C16" s="66" t="s">
        <v>797</v>
      </c>
    </row>
    <row r="17" spans="1:5">
      <c r="A17">
        <v>16</v>
      </c>
      <c r="B17" s="47" t="s">
        <v>798</v>
      </c>
      <c r="C17" s="66" t="s">
        <v>799</v>
      </c>
    </row>
    <row r="18" spans="1:5">
      <c r="A18">
        <v>17</v>
      </c>
      <c r="B18" s="47" t="s">
        <v>161</v>
      </c>
      <c r="C18" s="66" t="s">
        <v>800</v>
      </c>
    </row>
    <row r="19" spans="1:5">
      <c r="A19">
        <v>18</v>
      </c>
      <c r="B19" s="47" t="s">
        <v>801</v>
      </c>
      <c r="C19" s="66" t="s">
        <v>802</v>
      </c>
    </row>
    <row r="20" spans="1:5">
      <c r="A20">
        <v>19</v>
      </c>
      <c r="B20" s="47" t="s">
        <v>803</v>
      </c>
      <c r="C20" s="66" t="s">
        <v>804</v>
      </c>
    </row>
    <row r="21" spans="1:5">
      <c r="A21">
        <v>20</v>
      </c>
      <c r="B21" s="152" t="s">
        <v>805</v>
      </c>
      <c r="C21" s="524" t="s">
        <v>806</v>
      </c>
    </row>
    <row r="22" spans="1:5">
      <c r="A22">
        <v>21</v>
      </c>
      <c r="B22" s="47" t="s">
        <v>807</v>
      </c>
      <c r="C22" s="66" t="s">
        <v>808</v>
      </c>
    </row>
    <row r="23" spans="1:5">
      <c r="A23">
        <v>22</v>
      </c>
      <c r="B23" s="47" t="s">
        <v>809</v>
      </c>
      <c r="C23" s="66" t="s">
        <v>810</v>
      </c>
    </row>
    <row r="24" spans="1:5">
      <c r="A24">
        <v>23</v>
      </c>
      <c r="B24" s="47" t="s">
        <v>811</v>
      </c>
      <c r="C24" s="66" t="s">
        <v>812</v>
      </c>
    </row>
    <row r="25" spans="1:5">
      <c r="A25">
        <v>24</v>
      </c>
      <c r="B25" s="47" t="s">
        <v>813</v>
      </c>
      <c r="C25" s="66" t="s">
        <v>814</v>
      </c>
    </row>
    <row r="26" spans="1:5">
      <c r="A26">
        <v>25</v>
      </c>
      <c r="B26" s="47" t="s">
        <v>815</v>
      </c>
      <c r="C26" s="66" t="s">
        <v>816</v>
      </c>
    </row>
    <row r="27" spans="1:5">
      <c r="A27">
        <v>26</v>
      </c>
      <c r="B27" s="47" t="s">
        <v>817</v>
      </c>
      <c r="C27" s="66" t="s">
        <v>818</v>
      </c>
    </row>
    <row r="28" spans="1:5">
      <c r="A28">
        <v>27</v>
      </c>
      <c r="B28" s="47" t="s">
        <v>819</v>
      </c>
      <c r="C28" s="66" t="s">
        <v>820</v>
      </c>
    </row>
    <row r="29" spans="1:5">
      <c r="A29">
        <v>28</v>
      </c>
      <c r="B29" s="47" t="s">
        <v>821</v>
      </c>
      <c r="C29" s="66" t="s">
        <v>822</v>
      </c>
    </row>
    <row r="30" spans="1:5">
      <c r="A30">
        <v>29</v>
      </c>
    </row>
    <row r="32" spans="1:5">
      <c r="E32"/>
    </row>
    <row r="33" spans="2:5">
      <c r="B33" s="100" t="s">
        <v>823</v>
      </c>
      <c r="D33" s="141"/>
      <c r="E33"/>
    </row>
    <row r="34" spans="2:5">
      <c r="B34" t="s">
        <v>824</v>
      </c>
      <c r="C34" t="b">
        <v>0</v>
      </c>
      <c r="D34" t="s">
        <v>825</v>
      </c>
      <c r="E34"/>
    </row>
    <row r="35" spans="2:5">
      <c r="B35" t="s">
        <v>826</v>
      </c>
      <c r="C35" t="b">
        <v>0</v>
      </c>
      <c r="D35" t="s">
        <v>827</v>
      </c>
      <c r="E35"/>
    </row>
    <row r="36" spans="2:5">
      <c r="B36" t="s">
        <v>828</v>
      </c>
      <c r="C36" t="b">
        <v>0</v>
      </c>
      <c r="D36" t="s">
        <v>829</v>
      </c>
      <c r="E36"/>
    </row>
    <row r="37" spans="2:5">
      <c r="B37" t="s">
        <v>830</v>
      </c>
      <c r="C37" t="b">
        <v>0</v>
      </c>
      <c r="D37" t="s">
        <v>831</v>
      </c>
    </row>
    <row r="38" spans="2:5">
      <c r="B38" t="s">
        <v>832</v>
      </c>
      <c r="C38" t="b">
        <v>0</v>
      </c>
      <c r="D38" t="s">
        <v>833</v>
      </c>
    </row>
    <row r="39" spans="2:5">
      <c r="B39" t="s">
        <v>834</v>
      </c>
      <c r="C39" t="b">
        <v>0</v>
      </c>
      <c r="D39" t="s">
        <v>835</v>
      </c>
    </row>
    <row r="40" spans="2:5">
      <c r="B40" t="s">
        <v>836</v>
      </c>
      <c r="C40" t="b">
        <v>0</v>
      </c>
      <c r="D40" t="s">
        <v>837</v>
      </c>
    </row>
    <row r="41" spans="2:5">
      <c r="B41" t="s">
        <v>838</v>
      </c>
      <c r="C41" t="b">
        <v>0</v>
      </c>
      <c r="D41" t="s">
        <v>839</v>
      </c>
    </row>
  </sheetData>
  <phoneticPr fontId="12" type="noConversion"/>
  <pageMargins left="0.75" right="0.16" top="1" bottom="1" header="0.5" footer="0.5"/>
  <pageSetup paperSize="9" orientation="portrait" horizont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0">
    <pageSetUpPr fitToPage="1"/>
  </sheetPr>
  <dimension ref="A1:N40"/>
  <sheetViews>
    <sheetView showGridLines="0" showRowColHeaders="0" showZeros="0" showOutlineSymbols="0" zoomScale="120" zoomScaleNormal="120" workbookViewId="0">
      <selection activeCell="E11" sqref="E11"/>
    </sheetView>
  </sheetViews>
  <sheetFormatPr baseColWidth="10" defaultColWidth="8.83203125" defaultRowHeight="13"/>
  <cols>
    <col min="1" max="1" width="9.5" customWidth="1"/>
    <col min="2" max="2" width="9.6640625" customWidth="1"/>
    <col min="3" max="3" width="2.83203125" customWidth="1"/>
    <col min="4" max="4" width="12" customWidth="1"/>
    <col min="5" max="5" width="17.83203125" customWidth="1"/>
    <col min="6" max="6" width="7.83203125" customWidth="1"/>
    <col min="7" max="7" width="3.6640625" customWidth="1"/>
    <col min="8" max="9" width="7.83203125" customWidth="1"/>
    <col min="10" max="10" width="3.6640625" customWidth="1"/>
    <col min="11" max="11" width="7.5" customWidth="1"/>
    <col min="12" max="13" width="11.5" customWidth="1"/>
    <col min="14" max="14" width="21.5" customWidth="1"/>
    <col min="15" max="256" width="11.5" customWidth="1"/>
  </cols>
  <sheetData>
    <row r="1" spans="1:14">
      <c r="A1" s="100" t="s">
        <v>19</v>
      </c>
      <c r="B1" s="100"/>
      <c r="C1" s="100"/>
      <c r="D1" s="100"/>
      <c r="H1" s="66"/>
      <c r="M1" s="128"/>
      <c r="N1" s="128"/>
    </row>
    <row r="2" spans="1:14">
      <c r="A2" s="100"/>
      <c r="B2" s="100"/>
      <c r="C2" s="100"/>
      <c r="D2" s="100"/>
      <c r="M2" s="128"/>
      <c r="N2" s="128"/>
    </row>
    <row r="3" spans="1:14" s="73" customFormat="1">
      <c r="A3" s="73" t="s">
        <v>20</v>
      </c>
      <c r="M3" s="128"/>
      <c r="N3" s="128"/>
    </row>
    <row r="4" spans="1:14" s="73" customFormat="1">
      <c r="A4" s="73" t="s">
        <v>21</v>
      </c>
      <c r="M4" s="128"/>
      <c r="N4" s="128"/>
    </row>
    <row r="5" spans="1:14" s="73" customFormat="1">
      <c r="A5" s="73" t="s">
        <v>22</v>
      </c>
      <c r="M5" s="128"/>
      <c r="N5" s="128"/>
    </row>
    <row r="6" spans="1:14">
      <c r="M6" s="128"/>
      <c r="N6" s="128"/>
    </row>
    <row r="7" spans="1:14" ht="14">
      <c r="A7" s="93"/>
      <c r="B7" s="94"/>
      <c r="C7" s="94"/>
      <c r="D7" s="94"/>
      <c r="E7" s="95"/>
      <c r="F7" s="96" t="s">
        <v>41</v>
      </c>
      <c r="G7" s="97" t="s">
        <v>13</v>
      </c>
      <c r="H7" s="96" t="s">
        <v>14</v>
      </c>
      <c r="I7" s="96" t="s">
        <v>15</v>
      </c>
      <c r="J7" s="98" t="s">
        <v>16</v>
      </c>
      <c r="K7" s="96" t="s">
        <v>17</v>
      </c>
      <c r="M7" s="128"/>
      <c r="N7" s="128"/>
    </row>
    <row r="8" spans="1:14">
      <c r="A8" s="22" t="s">
        <v>0</v>
      </c>
      <c r="B8" s="23" t="s">
        <v>4</v>
      </c>
      <c r="C8" s="101"/>
      <c r="D8" s="101"/>
      <c r="E8" s="49" t="s">
        <v>8</v>
      </c>
      <c r="F8" s="24">
        <v>60</v>
      </c>
      <c r="G8" s="24"/>
      <c r="H8" s="24">
        <v>1000</v>
      </c>
      <c r="I8" s="25">
        <f>IF(G8=0,(IF(F8=0,H8,F8*H8)),(IF(F8=0,H8,F8*G8*H8)))</f>
        <v>60000</v>
      </c>
      <c r="J8" s="26">
        <v>26</v>
      </c>
      <c r="K8" s="25">
        <f>IF(J8&lt;&gt;0,(I8*J8)/100,0)</f>
        <v>15600</v>
      </c>
      <c r="M8" s="128"/>
      <c r="N8" s="128"/>
    </row>
    <row r="9" spans="1:14">
      <c r="A9" s="22" t="s">
        <v>1</v>
      </c>
      <c r="B9" s="27" t="s">
        <v>5</v>
      </c>
      <c r="C9" s="102"/>
      <c r="D9" s="102"/>
      <c r="E9" s="49" t="s">
        <v>9</v>
      </c>
      <c r="F9" s="28">
        <v>0.3</v>
      </c>
      <c r="G9" s="28"/>
      <c r="H9" s="25">
        <f>IF(F9=0,0,+I8)</f>
        <v>60000</v>
      </c>
      <c r="I9" s="25">
        <f>IF(G9=0,(IF(F9=0,H9,F9*H9)),(IF(F9=0,H9,F9*G9*H9)))</f>
        <v>18000</v>
      </c>
      <c r="J9" s="26">
        <v>26</v>
      </c>
      <c r="K9" s="25">
        <f>IF(J9&lt;&gt;0,(I9*J9)/100,0)</f>
        <v>4680</v>
      </c>
      <c r="M9" s="128"/>
      <c r="N9" s="128"/>
    </row>
    <row r="10" spans="1:14">
      <c r="M10" s="128"/>
      <c r="N10" s="128"/>
    </row>
    <row r="11" spans="1:14">
      <c r="M11" s="128"/>
      <c r="N11" s="128"/>
    </row>
    <row r="12" spans="1:14">
      <c r="M12" s="128"/>
      <c r="N12" s="128"/>
    </row>
    <row r="13" spans="1:14" s="45" customFormat="1">
      <c r="A13" s="535" t="s">
        <v>23</v>
      </c>
      <c r="B13" s="535" t="s">
        <v>30</v>
      </c>
      <c r="C13" s="121"/>
      <c r="D13" s="113"/>
      <c r="E13" s="114"/>
      <c r="H13"/>
      <c r="M13" s="128"/>
      <c r="N13" s="128"/>
    </row>
    <row r="14" spans="1:14" s="45" customFormat="1">
      <c r="A14" s="536"/>
      <c r="B14" s="536"/>
      <c r="C14" s="122"/>
      <c r="D14" s="119" t="s">
        <v>31</v>
      </c>
      <c r="E14" s="118"/>
      <c r="H14"/>
      <c r="M14" s="128"/>
      <c r="N14" s="128"/>
    </row>
    <row r="15" spans="1:14">
      <c r="A15" s="125">
        <v>1</v>
      </c>
      <c r="B15" s="145">
        <f>(1/7.5)*1.5*A15</f>
        <v>0.2</v>
      </c>
      <c r="C15" s="123"/>
      <c r="D15" s="115" t="s">
        <v>32</v>
      </c>
      <c r="E15" s="116"/>
      <c r="M15" s="128"/>
      <c r="N15" s="128"/>
    </row>
    <row r="16" spans="1:14">
      <c r="A16" s="125">
        <v>1.5</v>
      </c>
      <c r="B16" s="145">
        <f>(1/7.5)*1.5*A16</f>
        <v>0.30000000000000004</v>
      </c>
      <c r="C16" s="123"/>
      <c r="D16" s="115" t="s">
        <v>33</v>
      </c>
      <c r="E16" s="116"/>
      <c r="M16" s="128"/>
      <c r="N16" s="128"/>
    </row>
    <row r="17" spans="1:14">
      <c r="A17" s="125">
        <v>2</v>
      </c>
      <c r="B17" s="145">
        <f>(1/7.5)*1.5*A17</f>
        <v>0.4</v>
      </c>
      <c r="C17" s="123"/>
      <c r="D17" s="115" t="s">
        <v>34</v>
      </c>
      <c r="E17" s="116"/>
      <c r="M17" s="128"/>
      <c r="N17" s="128"/>
    </row>
    <row r="18" spans="1:14">
      <c r="A18" s="125">
        <v>2.5</v>
      </c>
      <c r="B18" s="145">
        <f>(1/7.5)*1.5*A18</f>
        <v>0.5</v>
      </c>
      <c r="C18" s="123"/>
      <c r="D18" s="115" t="s">
        <v>35</v>
      </c>
      <c r="E18" s="116"/>
      <c r="M18" s="128"/>
      <c r="N18" s="128"/>
    </row>
    <row r="19" spans="1:14">
      <c r="A19" s="125">
        <v>3</v>
      </c>
      <c r="B19" s="145">
        <f>(1/7.5)*1.5*A19</f>
        <v>0.60000000000000009</v>
      </c>
      <c r="C19" s="123"/>
      <c r="D19" s="115" t="s">
        <v>36</v>
      </c>
      <c r="E19" s="116"/>
      <c r="M19" s="128"/>
      <c r="N19" s="128"/>
    </row>
    <row r="20" spans="1:14">
      <c r="A20" s="125">
        <v>3.5</v>
      </c>
      <c r="B20" s="145">
        <f>(1/7.5)*1.5*3+(1/7.5)*2*(A20-3)</f>
        <v>0.73333333333333339</v>
      </c>
      <c r="C20" s="123"/>
      <c r="D20" s="115" t="s">
        <v>37</v>
      </c>
      <c r="E20" s="116"/>
      <c r="M20" s="128"/>
      <c r="N20" s="128"/>
    </row>
    <row r="21" spans="1:14">
      <c r="A21" s="125">
        <v>4</v>
      </c>
      <c r="B21" s="145">
        <f>(1/7.5)*1.5*3+(1/7.5)*2*(A21-3)</f>
        <v>0.8666666666666667</v>
      </c>
      <c r="C21" s="123"/>
      <c r="D21" s="115" t="s">
        <v>38</v>
      </c>
      <c r="E21" s="116"/>
      <c r="M21" s="128"/>
      <c r="N21" s="128"/>
    </row>
    <row r="22" spans="1:14">
      <c r="A22" s="125">
        <v>4.5</v>
      </c>
      <c r="B22" s="145">
        <f>(1/7.5)*1.5*3+(1/7.5)*2*(A22-3)</f>
        <v>1</v>
      </c>
      <c r="C22" s="123"/>
      <c r="D22" s="115" t="s">
        <v>39</v>
      </c>
      <c r="E22" s="116"/>
      <c r="M22" s="128"/>
      <c r="N22" s="128"/>
    </row>
    <row r="23" spans="1:14">
      <c r="A23" s="126">
        <v>5</v>
      </c>
      <c r="B23" s="146">
        <f>(1/7.5)*1.5*3+(1/7.5)*2*(A23-3)</f>
        <v>1.1333333333333333</v>
      </c>
      <c r="C23" s="124"/>
      <c r="D23" s="120" t="s">
        <v>40</v>
      </c>
      <c r="E23" s="117"/>
      <c r="M23" s="128"/>
      <c r="N23" s="128"/>
    </row>
    <row r="24" spans="1:14">
      <c r="M24" s="128"/>
      <c r="N24" s="128"/>
    </row>
    <row r="25" spans="1:14">
      <c r="A25" t="s">
        <v>24</v>
      </c>
      <c r="M25" s="128"/>
      <c r="N25" s="128"/>
    </row>
    <row r="26" spans="1:14">
      <c r="A26" t="s">
        <v>25</v>
      </c>
      <c r="M26" s="128"/>
      <c r="N26" s="128"/>
    </row>
    <row r="27" spans="1:14">
      <c r="M27" s="128"/>
      <c r="N27" s="128"/>
    </row>
    <row r="28" spans="1:14">
      <c r="A28" t="s">
        <v>26</v>
      </c>
      <c r="M28" s="128"/>
      <c r="N28" s="128"/>
    </row>
    <row r="29" spans="1:14">
      <c r="A29" t="s">
        <v>27</v>
      </c>
      <c r="M29" s="128"/>
      <c r="N29" s="128"/>
    </row>
    <row r="30" spans="1:14">
      <c r="M30" s="128"/>
      <c r="N30" s="128"/>
    </row>
    <row r="31" spans="1:14">
      <c r="A31" t="s">
        <v>28</v>
      </c>
      <c r="M31" s="128"/>
      <c r="N31" s="128"/>
    </row>
    <row r="32" spans="1:14">
      <c r="A32" t="s">
        <v>29</v>
      </c>
      <c r="M32" s="128"/>
      <c r="N32" s="128"/>
    </row>
    <row r="33" spans="13:14">
      <c r="M33" s="128"/>
      <c r="N33" s="128"/>
    </row>
    <row r="34" spans="13:14">
      <c r="M34" s="128"/>
      <c r="N34" s="128"/>
    </row>
    <row r="35" spans="13:14">
      <c r="M35" s="128"/>
      <c r="N35" s="128"/>
    </row>
    <row r="36" spans="13:14">
      <c r="M36" s="128"/>
      <c r="N36" s="128"/>
    </row>
    <row r="37" spans="13:14">
      <c r="M37" s="128"/>
      <c r="N37" s="128"/>
    </row>
    <row r="38" spans="13:14">
      <c r="M38" s="128"/>
      <c r="N38" s="128"/>
    </row>
    <row r="39" spans="13:14">
      <c r="M39" s="128"/>
      <c r="N39" s="128"/>
    </row>
    <row r="40" spans="13:14">
      <c r="M40" s="128"/>
      <c r="N40" s="128"/>
    </row>
  </sheetData>
  <sheetProtection sheet="1"/>
  <mergeCells count="2">
    <mergeCell ref="A13:A14"/>
    <mergeCell ref="B13:B14"/>
  </mergeCells>
  <phoneticPr fontId="12" type="noConversion"/>
  <pageMargins left="0.75" right="0.75" top="1" bottom="1" header="0.5" footer="0.5"/>
  <pageSetup paperSize="9" scale="66"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pageSetUpPr autoPageBreaks="0" fitToPage="1"/>
  </sheetPr>
  <dimension ref="A1:O65"/>
  <sheetViews>
    <sheetView showGridLines="0" showRowColHeaders="0" showZeros="0" showOutlineSymbols="0" zoomScale="80" zoomScaleNormal="75" workbookViewId="0">
      <selection activeCell="F38" sqref="F38"/>
    </sheetView>
  </sheetViews>
  <sheetFormatPr baseColWidth="10" defaultColWidth="11.5" defaultRowHeight="13"/>
  <cols>
    <col min="1" max="1" width="8.33203125" style="66" customWidth="1"/>
    <col min="2" max="2" width="12" style="66" customWidth="1"/>
    <col min="3" max="16384" width="11.5" style="66"/>
  </cols>
  <sheetData>
    <row r="1" spans="1:15">
      <c r="H1" s="128"/>
      <c r="I1" s="128"/>
      <c r="J1" s="128"/>
      <c r="K1" s="128"/>
      <c r="L1" s="128"/>
      <c r="M1" s="128"/>
      <c r="N1" s="128"/>
      <c r="O1" s="128"/>
    </row>
    <row r="2" spans="1:15">
      <c r="H2" s="128"/>
      <c r="I2" s="128"/>
      <c r="J2" s="128"/>
      <c r="K2" s="128"/>
      <c r="L2" s="128"/>
      <c r="M2" s="128"/>
      <c r="N2" s="128"/>
      <c r="O2" s="128"/>
    </row>
    <row r="3" spans="1:15">
      <c r="H3" s="128"/>
      <c r="I3" s="128"/>
      <c r="J3" s="128"/>
      <c r="K3" s="128"/>
      <c r="L3" s="128"/>
      <c r="M3" s="128"/>
      <c r="N3" s="128"/>
      <c r="O3" s="128"/>
    </row>
    <row r="4" spans="1:15">
      <c r="H4" s="128"/>
      <c r="I4" s="128"/>
      <c r="J4" s="128"/>
      <c r="K4" s="128"/>
      <c r="L4" s="128"/>
      <c r="M4" s="128"/>
      <c r="N4" s="128"/>
      <c r="O4" s="128"/>
    </row>
    <row r="5" spans="1:15">
      <c r="H5" s="128"/>
      <c r="I5" s="128"/>
      <c r="J5" s="128"/>
      <c r="K5" s="128"/>
      <c r="L5" s="128"/>
      <c r="M5" s="128"/>
      <c r="N5" s="128"/>
      <c r="O5" s="128"/>
    </row>
    <row r="6" spans="1:15">
      <c r="H6" s="128"/>
      <c r="I6" s="128"/>
      <c r="J6" s="128"/>
      <c r="K6" s="128"/>
      <c r="L6" s="128"/>
      <c r="M6" s="128"/>
      <c r="N6" s="128"/>
      <c r="O6" s="128"/>
    </row>
    <row r="7" spans="1:15">
      <c r="H7" s="128"/>
      <c r="I7" s="128"/>
      <c r="J7" s="128"/>
      <c r="K7" s="128"/>
      <c r="L7" s="128"/>
      <c r="M7" s="128"/>
      <c r="N7" s="128"/>
      <c r="O7" s="128"/>
    </row>
    <row r="8" spans="1:15" ht="33">
      <c r="B8" s="69" t="s">
        <v>42</v>
      </c>
      <c r="H8" s="128"/>
      <c r="I8" s="128"/>
      <c r="J8" s="128"/>
      <c r="K8" s="128"/>
      <c r="L8" s="128"/>
      <c r="M8" s="128"/>
      <c r="N8" s="128"/>
      <c r="O8" s="128"/>
    </row>
    <row r="9" spans="1:15">
      <c r="H9" s="128"/>
      <c r="I9" s="128"/>
      <c r="J9" s="128"/>
      <c r="K9" s="128"/>
      <c r="L9" s="128"/>
      <c r="M9" s="128"/>
      <c r="N9" s="128"/>
      <c r="O9" s="128"/>
    </row>
    <row r="10" spans="1:15">
      <c r="H10" s="128"/>
      <c r="I10" s="128"/>
      <c r="J10" s="128"/>
      <c r="K10" s="128"/>
      <c r="L10" s="128"/>
      <c r="M10" s="128"/>
      <c r="N10" s="128"/>
      <c r="O10" s="128"/>
    </row>
    <row r="11" spans="1:15">
      <c r="H11" s="128"/>
      <c r="I11" s="128"/>
      <c r="J11" s="128"/>
      <c r="K11" s="128"/>
      <c r="L11" s="128"/>
      <c r="M11" s="128"/>
      <c r="N11" s="128"/>
      <c r="O11" s="128"/>
    </row>
    <row r="12" spans="1:15">
      <c r="H12" s="128"/>
      <c r="I12" s="128"/>
      <c r="J12" s="128"/>
      <c r="K12" s="128"/>
      <c r="L12" s="128"/>
      <c r="M12" s="128"/>
      <c r="N12" s="128"/>
      <c r="O12" s="128"/>
    </row>
    <row r="13" spans="1:15" s="99" customFormat="1" ht="18">
      <c r="A13" s="66"/>
      <c r="B13" s="66"/>
      <c r="C13" s="66"/>
      <c r="D13" s="66"/>
      <c r="E13" s="66"/>
      <c r="F13" s="66"/>
      <c r="G13" s="66"/>
      <c r="H13" s="128"/>
      <c r="I13" s="128"/>
      <c r="J13" s="128"/>
      <c r="K13" s="128"/>
      <c r="L13" s="128"/>
      <c r="M13" s="128"/>
      <c r="N13" s="128"/>
      <c r="O13" s="128"/>
    </row>
    <row r="14" spans="1:15" ht="18">
      <c r="A14" s="99"/>
      <c r="B14" s="99" t="s">
        <v>43</v>
      </c>
      <c r="C14" s="99">
        <f>ASSUMPTIONS!C4</f>
        <v>0</v>
      </c>
      <c r="D14" s="99"/>
      <c r="E14" s="99"/>
      <c r="F14" s="99"/>
      <c r="G14" s="99"/>
      <c r="H14" s="128"/>
      <c r="I14" s="128"/>
      <c r="J14" s="128"/>
      <c r="K14" s="128"/>
      <c r="L14" s="128"/>
      <c r="M14" s="128"/>
      <c r="N14" s="128"/>
      <c r="O14" s="128"/>
    </row>
    <row r="15" spans="1:15">
      <c r="H15" s="128"/>
      <c r="I15" s="128"/>
      <c r="J15" s="128"/>
      <c r="K15" s="128"/>
      <c r="L15" s="128"/>
      <c r="M15" s="128"/>
      <c r="N15" s="128"/>
      <c r="O15" s="128"/>
    </row>
    <row r="16" spans="1:15">
      <c r="H16" s="128"/>
      <c r="I16" s="128"/>
      <c r="J16" s="128"/>
      <c r="K16" s="128"/>
      <c r="L16" s="128"/>
      <c r="M16" s="128"/>
      <c r="N16" s="128"/>
      <c r="O16" s="128"/>
    </row>
    <row r="17" spans="2:15" ht="20">
      <c r="B17" s="187"/>
      <c r="H17" s="128"/>
      <c r="I17" s="128"/>
      <c r="J17" s="128"/>
      <c r="K17" s="128"/>
      <c r="L17" s="128"/>
      <c r="M17" s="128"/>
      <c r="N17" s="128"/>
      <c r="O17" s="128"/>
    </row>
    <row r="18" spans="2:15" ht="20">
      <c r="B18" s="187"/>
      <c r="H18" s="128"/>
      <c r="I18" s="128"/>
      <c r="J18" s="128"/>
      <c r="K18" s="128"/>
      <c r="L18" s="128"/>
      <c r="M18" s="128"/>
      <c r="N18" s="128"/>
      <c r="O18" s="128"/>
    </row>
    <row r="19" spans="2:15" ht="20">
      <c r="B19" s="187"/>
      <c r="H19" s="128"/>
      <c r="I19" s="128"/>
      <c r="J19" s="128"/>
      <c r="K19" s="128"/>
      <c r="L19" s="128"/>
      <c r="M19" s="128"/>
      <c r="N19" s="128"/>
      <c r="O19" s="128"/>
    </row>
    <row r="20" spans="2:15" ht="20">
      <c r="B20" s="187"/>
      <c r="H20" s="128"/>
      <c r="I20" s="128"/>
      <c r="J20" s="128"/>
      <c r="K20" s="128"/>
      <c r="L20" s="128"/>
      <c r="M20" s="128"/>
      <c r="N20" s="128"/>
      <c r="O20" s="128"/>
    </row>
    <row r="21" spans="2:15" ht="20">
      <c r="B21" s="187"/>
      <c r="H21" s="128"/>
      <c r="I21" s="128"/>
      <c r="J21" s="128"/>
      <c r="K21" s="128"/>
      <c r="L21" s="128"/>
      <c r="M21" s="128"/>
      <c r="N21" s="128"/>
      <c r="O21" s="128"/>
    </row>
    <row r="22" spans="2:15">
      <c r="H22" s="128"/>
      <c r="I22" s="128"/>
      <c r="J22" s="128"/>
      <c r="K22" s="128"/>
      <c r="L22" s="128"/>
      <c r="M22" s="128"/>
      <c r="N22" s="128"/>
      <c r="O22" s="128"/>
    </row>
    <row r="23" spans="2:15">
      <c r="H23" s="128"/>
      <c r="I23" s="128"/>
      <c r="J23" s="128"/>
      <c r="K23" s="128"/>
      <c r="L23" s="128"/>
      <c r="M23" s="128"/>
      <c r="N23" s="128"/>
      <c r="O23" s="128"/>
    </row>
    <row r="24" spans="2:15">
      <c r="H24" s="128"/>
      <c r="I24" s="128"/>
      <c r="J24" s="128"/>
      <c r="K24" s="128"/>
      <c r="L24" s="128"/>
      <c r="M24" s="128"/>
      <c r="N24" s="128"/>
      <c r="O24" s="128"/>
    </row>
    <row r="25" spans="2:15">
      <c r="H25" s="128"/>
      <c r="I25" s="128"/>
      <c r="J25" s="128"/>
      <c r="K25" s="128"/>
      <c r="L25" s="128"/>
      <c r="M25" s="128"/>
      <c r="N25" s="128"/>
      <c r="O25" s="128"/>
    </row>
    <row r="26" spans="2:15">
      <c r="H26" s="128"/>
      <c r="I26" s="128"/>
      <c r="J26" s="128"/>
      <c r="K26" s="128"/>
      <c r="L26" s="128"/>
      <c r="M26" s="128"/>
      <c r="N26" s="128"/>
      <c r="O26" s="128"/>
    </row>
    <row r="27" spans="2:15">
      <c r="H27" s="128"/>
      <c r="I27" s="128"/>
      <c r="J27" s="128"/>
      <c r="K27" s="128"/>
      <c r="L27" s="128"/>
      <c r="M27" s="128"/>
      <c r="N27" s="128"/>
      <c r="O27" s="128"/>
    </row>
    <row r="28" spans="2:15">
      <c r="H28" s="128"/>
      <c r="I28" s="128"/>
      <c r="J28" s="128"/>
      <c r="K28" s="128"/>
      <c r="L28" s="128"/>
      <c r="M28" s="128"/>
      <c r="N28" s="128"/>
      <c r="O28" s="128"/>
    </row>
    <row r="29" spans="2:15">
      <c r="H29" s="128"/>
      <c r="I29" s="128"/>
      <c r="J29" s="128"/>
      <c r="K29" s="128"/>
      <c r="L29" s="128"/>
      <c r="M29" s="128"/>
      <c r="N29" s="128"/>
      <c r="O29" s="128"/>
    </row>
    <row r="30" spans="2:15">
      <c r="H30" s="128"/>
      <c r="I30" s="128"/>
      <c r="J30" s="128"/>
      <c r="K30" s="128"/>
      <c r="L30" s="128"/>
      <c r="M30" s="128"/>
      <c r="N30" s="128"/>
      <c r="O30" s="128"/>
    </row>
    <row r="31" spans="2:15">
      <c r="H31" s="128"/>
      <c r="I31" s="128"/>
      <c r="J31" s="128"/>
      <c r="K31" s="128"/>
      <c r="L31" s="128"/>
      <c r="M31" s="128"/>
      <c r="N31" s="128"/>
      <c r="O31" s="128"/>
    </row>
    <row r="32" spans="2:15">
      <c r="H32" s="128"/>
      <c r="I32" s="128"/>
      <c r="J32" s="128"/>
      <c r="K32" s="128"/>
      <c r="L32" s="128"/>
      <c r="M32" s="128"/>
      <c r="N32" s="128"/>
      <c r="O32" s="128"/>
    </row>
    <row r="33" spans="1:15">
      <c r="H33" s="128"/>
      <c r="I33" s="128"/>
      <c r="J33" s="128"/>
      <c r="K33" s="128"/>
      <c r="L33" s="128"/>
      <c r="M33" s="128"/>
      <c r="N33" s="128"/>
      <c r="O33" s="128"/>
    </row>
    <row r="34" spans="1:15">
      <c r="H34" s="128"/>
      <c r="I34" s="128"/>
      <c r="J34" s="128"/>
      <c r="K34" s="128"/>
      <c r="L34" s="128"/>
      <c r="M34" s="128"/>
      <c r="N34" s="128"/>
      <c r="O34" s="128"/>
    </row>
    <row r="35" spans="1:15">
      <c r="H35" s="128"/>
      <c r="I35" s="128"/>
      <c r="J35" s="128"/>
      <c r="K35" s="128"/>
      <c r="L35" s="128"/>
      <c r="M35" s="128"/>
      <c r="N35" s="128"/>
      <c r="O35" s="128"/>
    </row>
    <row r="36" spans="1:15" ht="16">
      <c r="B36" s="51"/>
      <c r="H36" s="128"/>
      <c r="I36" s="128"/>
      <c r="J36" s="128"/>
      <c r="K36" s="128"/>
      <c r="L36" s="128"/>
      <c r="M36" s="128"/>
      <c r="N36" s="128"/>
      <c r="O36" s="128"/>
    </row>
    <row r="37" spans="1:15" ht="16">
      <c r="B37" s="51"/>
      <c r="H37" s="128"/>
      <c r="I37" s="128"/>
      <c r="J37" s="128"/>
      <c r="K37" s="128"/>
      <c r="L37" s="128"/>
      <c r="M37" s="128"/>
      <c r="N37" s="128"/>
      <c r="O37" s="128"/>
    </row>
    <row r="38" spans="1:15" ht="16">
      <c r="E38" s="194" t="s">
        <v>44</v>
      </c>
      <c r="F38" s="195">
        <f>ASSUMPTIONS!C8</f>
        <v>0</v>
      </c>
      <c r="H38" s="128"/>
      <c r="I38" s="128"/>
      <c r="J38" s="128"/>
      <c r="K38" s="128"/>
      <c r="L38" s="128"/>
      <c r="M38" s="128"/>
      <c r="N38" s="128"/>
      <c r="O38" s="128"/>
    </row>
    <row r="39" spans="1:15">
      <c r="H39" s="128"/>
      <c r="I39" s="128"/>
      <c r="J39" s="128"/>
      <c r="K39" s="128"/>
      <c r="L39" s="128"/>
      <c r="M39" s="128"/>
      <c r="N39" s="128"/>
      <c r="O39" s="128"/>
    </row>
    <row r="40" spans="1:15">
      <c r="H40" s="128"/>
      <c r="I40" s="128"/>
      <c r="J40" s="128"/>
      <c r="K40" s="128"/>
      <c r="L40" s="128"/>
      <c r="M40" s="128"/>
      <c r="N40" s="128"/>
      <c r="O40" s="128"/>
    </row>
    <row r="41" spans="1:15">
      <c r="H41" s="128"/>
      <c r="I41" s="128"/>
      <c r="J41" s="128"/>
      <c r="K41" s="128"/>
      <c r="L41" s="128"/>
      <c r="M41" s="128"/>
      <c r="N41" s="128"/>
      <c r="O41" s="128"/>
    </row>
    <row r="42" spans="1:15">
      <c r="H42" s="128"/>
      <c r="I42" s="128"/>
      <c r="J42" s="128"/>
      <c r="K42" s="128"/>
      <c r="L42" s="128"/>
      <c r="M42" s="128"/>
      <c r="N42" s="128"/>
      <c r="O42" s="128"/>
    </row>
    <row r="43" spans="1:15">
      <c r="H43" s="128"/>
      <c r="I43" s="128"/>
      <c r="J43" s="128"/>
      <c r="K43" s="128"/>
      <c r="L43" s="128"/>
      <c r="M43" s="128"/>
      <c r="N43" s="128"/>
      <c r="O43" s="128"/>
    </row>
    <row r="44" spans="1:15">
      <c r="H44" s="128"/>
      <c r="I44" s="128"/>
      <c r="J44" s="128"/>
      <c r="K44" s="128"/>
      <c r="L44" s="128"/>
      <c r="M44" s="128"/>
      <c r="N44" s="128"/>
      <c r="O44" s="128"/>
    </row>
    <row r="45" spans="1:15">
      <c r="H45" s="128"/>
      <c r="I45" s="128"/>
      <c r="J45" s="128"/>
      <c r="K45" s="128"/>
      <c r="L45" s="128"/>
      <c r="M45" s="128"/>
      <c r="N45" s="128"/>
      <c r="O45" s="128"/>
    </row>
    <row r="46" spans="1:15">
      <c r="H46" s="128"/>
      <c r="I46" s="128"/>
      <c r="J46" s="128"/>
      <c r="K46" s="128"/>
      <c r="L46" s="128"/>
      <c r="M46" s="128"/>
      <c r="N46" s="128"/>
      <c r="O46" s="128"/>
    </row>
    <row r="47" spans="1:15">
      <c r="A47" s="128"/>
      <c r="B47" s="128"/>
      <c r="C47" s="128"/>
      <c r="D47" s="128"/>
      <c r="E47" s="128"/>
      <c r="F47" s="128"/>
      <c r="G47" s="128"/>
      <c r="H47" s="128"/>
      <c r="I47" s="128"/>
      <c r="J47" s="128"/>
      <c r="K47" s="128"/>
      <c r="L47" s="128"/>
      <c r="M47" s="128"/>
      <c r="N47" s="128"/>
      <c r="O47" s="128"/>
    </row>
    <row r="48" spans="1:15">
      <c r="A48" s="128"/>
      <c r="B48" s="128"/>
      <c r="C48" s="128"/>
      <c r="D48" s="128"/>
      <c r="E48" s="128"/>
      <c r="F48" s="128"/>
      <c r="G48" s="128"/>
      <c r="H48" s="128"/>
      <c r="I48" s="128"/>
      <c r="J48" s="128"/>
      <c r="K48" s="128"/>
      <c r="L48" s="128"/>
      <c r="M48" s="128"/>
      <c r="N48" s="128"/>
      <c r="O48" s="128"/>
    </row>
    <row r="49" spans="1:15">
      <c r="A49" s="128"/>
      <c r="B49" s="128"/>
      <c r="C49" s="128"/>
      <c r="D49" s="128"/>
      <c r="E49" s="128"/>
      <c r="F49" s="128"/>
      <c r="G49" s="128"/>
      <c r="H49" s="128"/>
      <c r="I49" s="128"/>
      <c r="J49" s="128"/>
      <c r="K49" s="128"/>
      <c r="L49" s="128"/>
      <c r="M49" s="128"/>
      <c r="N49" s="128"/>
      <c r="O49" s="128"/>
    </row>
    <row r="50" spans="1:15">
      <c r="A50" s="128"/>
      <c r="B50" s="128"/>
      <c r="C50" s="128"/>
      <c r="D50" s="128"/>
      <c r="E50" s="128"/>
      <c r="F50" s="128"/>
      <c r="G50" s="128"/>
      <c r="H50" s="128"/>
      <c r="I50" s="128"/>
      <c r="J50" s="128"/>
      <c r="K50" s="128"/>
      <c r="L50" s="128"/>
      <c r="M50" s="128"/>
      <c r="N50" s="128"/>
      <c r="O50" s="128"/>
    </row>
    <row r="51" spans="1:15">
      <c r="A51" s="128"/>
      <c r="B51" s="128"/>
      <c r="C51" s="128"/>
      <c r="D51" s="128"/>
      <c r="E51" s="128"/>
      <c r="F51" s="128"/>
      <c r="G51" s="128"/>
      <c r="H51" s="128"/>
      <c r="I51" s="128"/>
      <c r="J51" s="128"/>
      <c r="K51" s="128"/>
      <c r="L51" s="128"/>
      <c r="M51" s="128"/>
      <c r="N51" s="128"/>
      <c r="O51" s="128"/>
    </row>
    <row r="52" spans="1:15">
      <c r="A52" s="128"/>
      <c r="B52" s="128"/>
      <c r="C52" s="128"/>
      <c r="D52" s="128"/>
      <c r="E52" s="128"/>
      <c r="F52" s="128"/>
      <c r="G52" s="128"/>
      <c r="H52" s="128"/>
      <c r="I52" s="128"/>
      <c r="J52" s="128"/>
      <c r="K52" s="128"/>
      <c r="L52" s="128"/>
      <c r="M52" s="128"/>
      <c r="N52" s="128"/>
      <c r="O52" s="128"/>
    </row>
    <row r="53" spans="1:15">
      <c r="A53" s="128"/>
      <c r="B53" s="128"/>
      <c r="C53" s="128"/>
      <c r="D53" s="128"/>
      <c r="E53" s="128"/>
      <c r="F53" s="128"/>
      <c r="G53" s="128"/>
      <c r="H53" s="128"/>
      <c r="I53" s="128"/>
      <c r="J53" s="128"/>
      <c r="K53" s="128"/>
      <c r="L53" s="128"/>
      <c r="M53" s="128"/>
      <c r="N53" s="128"/>
      <c r="O53" s="128"/>
    </row>
    <row r="54" spans="1:15">
      <c r="A54" s="128"/>
      <c r="B54" s="128"/>
      <c r="C54" s="128"/>
      <c r="D54" s="128"/>
      <c r="E54" s="128"/>
      <c r="F54" s="128"/>
      <c r="G54" s="128"/>
      <c r="H54" s="128"/>
      <c r="I54" s="128"/>
      <c r="J54" s="128"/>
      <c r="K54" s="128"/>
      <c r="L54" s="128"/>
      <c r="M54" s="128"/>
      <c r="N54" s="128"/>
      <c r="O54" s="128"/>
    </row>
    <row r="55" spans="1:15">
      <c r="A55" s="128"/>
      <c r="B55" s="128"/>
      <c r="C55" s="128"/>
      <c r="D55" s="128"/>
      <c r="E55" s="128"/>
      <c r="F55" s="128"/>
      <c r="G55" s="128"/>
      <c r="H55" s="128"/>
      <c r="I55" s="128"/>
      <c r="J55" s="128"/>
      <c r="K55" s="128"/>
      <c r="L55" s="128"/>
      <c r="M55" s="128"/>
      <c r="N55" s="128"/>
      <c r="O55" s="128"/>
    </row>
    <row r="56" spans="1:15">
      <c r="A56" s="128"/>
      <c r="B56" s="128"/>
      <c r="C56" s="128"/>
      <c r="D56" s="128"/>
      <c r="E56" s="128"/>
      <c r="F56" s="128"/>
      <c r="G56" s="128"/>
      <c r="H56" s="128"/>
      <c r="I56" s="128"/>
      <c r="J56" s="128"/>
      <c r="K56" s="128"/>
      <c r="L56" s="128"/>
      <c r="M56" s="128"/>
      <c r="N56" s="128"/>
      <c r="O56" s="128"/>
    </row>
    <row r="57" spans="1:15">
      <c r="A57" s="128"/>
      <c r="B57" s="128"/>
      <c r="C57" s="128"/>
      <c r="D57" s="128"/>
      <c r="E57" s="128"/>
      <c r="F57" s="128"/>
      <c r="G57" s="128"/>
      <c r="H57" s="128"/>
      <c r="I57" s="128"/>
      <c r="J57" s="128"/>
      <c r="K57" s="128"/>
      <c r="L57" s="128"/>
      <c r="M57" s="128"/>
      <c r="N57" s="128"/>
      <c r="O57" s="128"/>
    </row>
    <row r="58" spans="1:15">
      <c r="A58" s="128"/>
      <c r="B58" s="128"/>
      <c r="C58" s="128"/>
      <c r="D58" s="128"/>
      <c r="E58" s="128"/>
      <c r="F58" s="128"/>
      <c r="G58" s="128"/>
      <c r="H58" s="128"/>
      <c r="I58" s="128"/>
      <c r="J58" s="128"/>
      <c r="K58" s="128"/>
      <c r="L58" s="128"/>
      <c r="M58" s="128"/>
      <c r="N58" s="128"/>
      <c r="O58" s="128"/>
    </row>
    <row r="59" spans="1:15">
      <c r="A59" s="128"/>
      <c r="B59" s="128"/>
      <c r="C59" s="128"/>
      <c r="D59" s="128"/>
      <c r="E59" s="128"/>
      <c r="F59" s="128"/>
      <c r="G59" s="128"/>
      <c r="H59" s="128"/>
      <c r="I59" s="128"/>
      <c r="J59" s="128"/>
      <c r="K59" s="128"/>
      <c r="L59" s="128"/>
      <c r="M59" s="128"/>
      <c r="N59" s="128"/>
      <c r="O59" s="128"/>
    </row>
    <row r="60" spans="1:15">
      <c r="A60" s="128"/>
      <c r="B60" s="128"/>
      <c r="C60" s="128"/>
      <c r="D60" s="128"/>
      <c r="E60" s="128"/>
      <c r="F60" s="128"/>
      <c r="G60" s="128"/>
      <c r="H60" s="128"/>
      <c r="I60" s="128"/>
      <c r="J60" s="128"/>
      <c r="K60" s="128"/>
      <c r="L60" s="128"/>
      <c r="M60" s="128"/>
      <c r="N60" s="128"/>
      <c r="O60" s="128"/>
    </row>
    <row r="61" spans="1:15">
      <c r="A61" s="128"/>
      <c r="B61" s="128"/>
      <c r="C61" s="128"/>
      <c r="D61" s="128"/>
      <c r="E61" s="128"/>
      <c r="F61" s="128"/>
      <c r="G61" s="128"/>
    </row>
    <row r="62" spans="1:15">
      <c r="A62" s="128"/>
      <c r="B62" s="128"/>
      <c r="C62" s="128"/>
      <c r="D62" s="128"/>
      <c r="E62" s="128"/>
      <c r="F62" s="128"/>
      <c r="G62" s="128"/>
    </row>
    <row r="63" spans="1:15">
      <c r="A63" s="128"/>
      <c r="B63" s="128"/>
      <c r="C63" s="128"/>
      <c r="D63" s="128"/>
      <c r="E63" s="128"/>
      <c r="F63" s="128"/>
      <c r="G63" s="128"/>
    </row>
    <row r="64" spans="1:15">
      <c r="A64" s="128"/>
      <c r="B64" s="128"/>
      <c r="C64" s="128"/>
      <c r="D64" s="128"/>
      <c r="E64" s="128"/>
      <c r="F64" s="128"/>
      <c r="G64" s="128"/>
    </row>
    <row r="65" spans="1:7">
      <c r="A65" s="128"/>
      <c r="B65" s="128"/>
      <c r="C65" s="128"/>
      <c r="D65" s="128"/>
      <c r="E65" s="128"/>
      <c r="F65" s="128"/>
      <c r="G65" s="128"/>
    </row>
  </sheetData>
  <sheetProtection sheet="1"/>
  <phoneticPr fontId="12" type="noConversion"/>
  <pageMargins left="1.7322834645669292" right="0.78740157480314965" top="1.9685039370078741" bottom="0.98425196850393704" header="0.51181102362204722" footer="0.51181102362204722"/>
  <pageSetup paperSize="9" scale="95" orientation="portrait" blackAndWhite="1" horizont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pageSetUpPr fitToPage="1"/>
  </sheetPr>
  <dimension ref="A1:U77"/>
  <sheetViews>
    <sheetView showGridLines="0" showRowColHeaders="0" showOutlineSymbols="0" topLeftCell="A8" zoomScaleNormal="75" workbookViewId="0">
      <selection activeCell="F6" sqref="F6"/>
    </sheetView>
  </sheetViews>
  <sheetFormatPr baseColWidth="10" defaultColWidth="11.5" defaultRowHeight="13"/>
  <cols>
    <col min="1" max="1" width="5" style="73" customWidth="1"/>
    <col min="2" max="2" width="14.83203125" style="73" customWidth="1"/>
    <col min="3" max="3" width="11" style="73" customWidth="1"/>
    <col min="4" max="4" width="2.5" style="73" customWidth="1"/>
    <col min="5" max="5" width="10" style="89" customWidth="1"/>
    <col min="6" max="6" width="6.83203125" style="73" customWidth="1"/>
    <col min="7" max="7" width="4.5" style="92" customWidth="1"/>
    <col min="8" max="8" width="4.1640625" style="92" customWidth="1"/>
    <col min="9" max="9" width="2.5" style="92" customWidth="1"/>
    <col min="10" max="10" width="2.1640625" style="92" customWidth="1"/>
    <col min="11" max="11" width="6.6640625" style="73" customWidth="1"/>
    <col min="12" max="12" width="4.33203125" style="73" customWidth="1"/>
    <col min="13" max="13" width="5" style="73" customWidth="1"/>
    <col min="14" max="14" width="92.1640625" style="73" customWidth="1"/>
    <col min="15" max="15" width="11.5" style="73"/>
    <col min="16" max="21" width="11.5" style="147"/>
    <col min="22" max="16384" width="11.5" style="73"/>
  </cols>
  <sheetData>
    <row r="1" spans="2:15">
      <c r="N1" s="184">
        <f>1+(E40/100)</f>
        <v>1</v>
      </c>
      <c r="O1" s="128"/>
    </row>
    <row r="2" spans="2:15" ht="16">
      <c r="B2" s="127" t="s">
        <v>45</v>
      </c>
      <c r="C2" s="127"/>
      <c r="D2" s="127"/>
      <c r="E2" s="87"/>
      <c r="F2" s="71"/>
      <c r="G2" s="90"/>
      <c r="H2" s="90"/>
      <c r="I2" s="90"/>
      <c r="J2" s="90"/>
      <c r="N2" s="184">
        <f>1+(E41/100)</f>
        <v>1.25</v>
      </c>
      <c r="O2" s="128"/>
    </row>
    <row r="3" spans="2:15">
      <c r="B3" s="70"/>
      <c r="C3" s="70"/>
      <c r="D3" s="70"/>
      <c r="E3" s="88"/>
      <c r="F3" s="72"/>
      <c r="G3" s="90"/>
      <c r="H3" s="90"/>
      <c r="I3" s="90"/>
      <c r="J3" s="90"/>
      <c r="N3" s="184">
        <f>1+(E42/100)</f>
        <v>1.08</v>
      </c>
      <c r="O3" s="128"/>
    </row>
    <row r="4" spans="2:15">
      <c r="B4" s="66" t="s">
        <v>46</v>
      </c>
      <c r="C4" s="537"/>
      <c r="D4" s="537"/>
      <c r="E4" s="537"/>
      <c r="F4" s="538"/>
      <c r="G4" s="90"/>
      <c r="H4" s="90"/>
      <c r="I4" s="90"/>
      <c r="J4" s="90"/>
      <c r="N4" s="128"/>
      <c r="O4" s="128"/>
    </row>
    <row r="5" spans="2:15">
      <c r="B5" s="66"/>
      <c r="C5" s="327"/>
      <c r="D5" s="327"/>
      <c r="E5" s="327"/>
      <c r="F5" s="328"/>
      <c r="G5" s="90"/>
      <c r="H5" s="90"/>
      <c r="I5" s="90"/>
      <c r="J5" s="90"/>
      <c r="N5" s="128"/>
      <c r="O5" s="128"/>
    </row>
    <row r="6" spans="2:15">
      <c r="B6" s="66" t="s">
        <v>47</v>
      </c>
      <c r="C6" s="327"/>
      <c r="D6" s="327"/>
      <c r="E6" s="327"/>
      <c r="F6" s="328"/>
      <c r="G6" s="90"/>
      <c r="H6" s="90"/>
      <c r="I6" s="90"/>
      <c r="J6" s="90"/>
      <c r="N6" s="128"/>
      <c r="O6" s="128"/>
    </row>
    <row r="7" spans="2:15">
      <c r="B7" s="66"/>
      <c r="C7" s="70"/>
      <c r="D7" s="70"/>
      <c r="E7" s="88"/>
      <c r="F7" s="72"/>
      <c r="G7" s="90"/>
      <c r="H7" s="90"/>
      <c r="I7" s="90"/>
      <c r="J7" s="90"/>
      <c r="N7" s="128"/>
      <c r="O7" s="128"/>
    </row>
    <row r="8" spans="2:15">
      <c r="B8" s="66" t="s">
        <v>48</v>
      </c>
      <c r="C8" s="344"/>
      <c r="D8" s="178"/>
      <c r="E8" s="88"/>
      <c r="F8" s="72"/>
      <c r="G8" s="90"/>
      <c r="H8" s="90"/>
      <c r="I8" s="90"/>
      <c r="J8" s="90"/>
      <c r="N8" s="128"/>
      <c r="O8" s="128"/>
    </row>
    <row r="9" spans="2:15">
      <c r="B9" s="66"/>
      <c r="C9" s="70"/>
      <c r="D9" s="70"/>
      <c r="E9" s="88"/>
      <c r="F9" s="72"/>
      <c r="G9" s="90"/>
      <c r="H9" s="90"/>
      <c r="I9" s="90"/>
      <c r="J9" s="90"/>
      <c r="N9" s="128"/>
      <c r="O9" s="128"/>
    </row>
    <row r="10" spans="2:15">
      <c r="B10" s="66" t="s">
        <v>49</v>
      </c>
      <c r="C10" s="209"/>
      <c r="D10" s="205"/>
      <c r="E10" s="88"/>
      <c r="F10" s="72"/>
      <c r="G10" s="90"/>
      <c r="H10" s="90"/>
      <c r="I10" s="90"/>
      <c r="J10" s="90"/>
      <c r="N10" s="128"/>
      <c r="O10" s="128"/>
    </row>
    <row r="11" spans="2:15">
      <c r="B11" s="66"/>
      <c r="C11" s="66"/>
      <c r="D11" s="66"/>
      <c r="E11" s="88"/>
      <c r="F11" s="72"/>
      <c r="G11" s="90"/>
      <c r="H11" s="90"/>
      <c r="I11" s="90"/>
      <c r="J11" s="90"/>
      <c r="N11" s="128"/>
      <c r="O11" s="128"/>
    </row>
    <row r="12" spans="2:15">
      <c r="B12" s="66" t="s">
        <v>50</v>
      </c>
      <c r="C12" s="66"/>
      <c r="D12" s="66" t="s">
        <v>82</v>
      </c>
      <c r="E12" s="87" t="s">
        <v>83</v>
      </c>
      <c r="F12" s="71"/>
      <c r="G12" s="90"/>
      <c r="H12" s="90"/>
      <c r="I12" s="90"/>
      <c r="J12" s="90"/>
      <c r="N12" s="128"/>
      <c r="O12" s="128"/>
    </row>
    <row r="13" spans="2:15">
      <c r="B13" s="66" t="s">
        <v>51</v>
      </c>
      <c r="C13" s="66"/>
      <c r="D13" s="66" t="s">
        <v>82</v>
      </c>
      <c r="E13" s="68"/>
      <c r="F13" s="71" t="s">
        <v>84</v>
      </c>
      <c r="G13" s="90"/>
      <c r="H13" s="90"/>
      <c r="I13" s="90"/>
      <c r="J13" s="90"/>
      <c r="N13" s="128"/>
      <c r="O13" s="128"/>
    </row>
    <row r="14" spans="2:15">
      <c r="B14" s="66" t="s">
        <v>52</v>
      </c>
      <c r="C14" s="66"/>
      <c r="D14" s="66" t="s">
        <v>82</v>
      </c>
      <c r="E14" s="68"/>
      <c r="F14" s="72"/>
      <c r="G14" s="90"/>
      <c r="H14" s="90"/>
      <c r="I14" s="90"/>
      <c r="J14" s="90"/>
      <c r="N14" s="128"/>
      <c r="O14" s="128"/>
    </row>
    <row r="15" spans="2:15">
      <c r="C15" s="66"/>
      <c r="D15" s="66"/>
      <c r="E15" s="68"/>
      <c r="F15" s="71"/>
      <c r="G15" s="90"/>
      <c r="H15" s="90"/>
      <c r="I15" s="90"/>
      <c r="J15" s="90"/>
      <c r="N15" s="128"/>
      <c r="O15" s="128"/>
    </row>
    <row r="16" spans="2:15">
      <c r="B16" s="47" t="s">
        <v>53</v>
      </c>
      <c r="C16" s="47"/>
      <c r="D16" s="66" t="s">
        <v>82</v>
      </c>
      <c r="E16" s="68">
        <v>0</v>
      </c>
      <c r="F16" s="66" t="s">
        <v>85</v>
      </c>
      <c r="G16" s="90"/>
      <c r="H16" s="90"/>
      <c r="I16" s="90"/>
      <c r="J16" s="90"/>
      <c r="N16" s="128"/>
      <c r="O16" s="128"/>
    </row>
    <row r="17" spans="2:21">
      <c r="B17" s="47" t="s">
        <v>54</v>
      </c>
      <c r="C17" s="47"/>
      <c r="D17" s="66" t="s">
        <v>82</v>
      </c>
      <c r="E17" s="68">
        <v>0</v>
      </c>
      <c r="F17" s="66" t="s">
        <v>85</v>
      </c>
      <c r="G17" s="90"/>
      <c r="H17" s="90"/>
      <c r="I17" s="90"/>
      <c r="J17" s="90"/>
      <c r="N17" s="128"/>
      <c r="O17" s="128"/>
    </row>
    <row r="18" spans="2:21">
      <c r="B18" s="47" t="s">
        <v>55</v>
      </c>
      <c r="C18" s="47"/>
      <c r="D18" s="66" t="s">
        <v>82</v>
      </c>
      <c r="E18" s="68">
        <v>0</v>
      </c>
      <c r="F18" s="66" t="s">
        <v>85</v>
      </c>
      <c r="G18" s="90"/>
      <c r="H18" s="90"/>
      <c r="I18" s="90"/>
      <c r="J18" s="90"/>
      <c r="N18" s="128"/>
      <c r="O18" s="128"/>
    </row>
    <row r="19" spans="2:21">
      <c r="B19" s="47" t="s">
        <v>56</v>
      </c>
      <c r="C19" s="47"/>
      <c r="D19" s="66" t="s">
        <v>82</v>
      </c>
      <c r="E19" s="87">
        <f>SUM(E16:E18)</f>
        <v>0</v>
      </c>
      <c r="F19" s="66" t="s">
        <v>85</v>
      </c>
      <c r="G19" s="75"/>
      <c r="H19" s="75"/>
      <c r="I19" s="75"/>
      <c r="J19" s="75"/>
      <c r="N19" s="128"/>
      <c r="O19" s="128"/>
    </row>
    <row r="20" spans="2:21">
      <c r="B20" s="47" t="s">
        <v>57</v>
      </c>
      <c r="C20" s="47"/>
      <c r="D20" s="66" t="s">
        <v>82</v>
      </c>
      <c r="E20" s="68">
        <v>0</v>
      </c>
      <c r="F20" s="66" t="s">
        <v>85</v>
      </c>
      <c r="G20" s="90"/>
      <c r="H20" s="90"/>
      <c r="I20" s="90"/>
      <c r="J20" s="90"/>
      <c r="N20" s="128"/>
      <c r="O20" s="128"/>
      <c r="T20" s="73"/>
      <c r="U20" s="73"/>
    </row>
    <row r="21" spans="2:21">
      <c r="B21" s="47" t="s">
        <v>58</v>
      </c>
      <c r="C21" s="47"/>
      <c r="D21" s="66" t="s">
        <v>82</v>
      </c>
      <c r="E21" s="87">
        <f>E19+E20</f>
        <v>0</v>
      </c>
      <c r="F21" s="66" t="s">
        <v>86</v>
      </c>
      <c r="G21" s="212">
        <f>Opptak/J21</f>
        <v>0</v>
      </c>
      <c r="H21" s="211" t="s">
        <v>90</v>
      </c>
      <c r="J21" s="68">
        <v>5</v>
      </c>
      <c r="K21" s="73" t="s">
        <v>91</v>
      </c>
      <c r="N21" s="128"/>
      <c r="O21" s="128"/>
    </row>
    <row r="22" spans="2:21">
      <c r="B22" s="66"/>
      <c r="C22" s="66"/>
      <c r="D22" s="66"/>
      <c r="G22" s="90"/>
      <c r="H22" s="90"/>
      <c r="I22" s="90"/>
      <c r="J22" s="90"/>
      <c r="N22" s="128"/>
      <c r="O22" s="128"/>
    </row>
    <row r="23" spans="2:21">
      <c r="B23" s="47" t="s">
        <v>59</v>
      </c>
      <c r="C23" s="47"/>
      <c r="D23" s="66" t="s">
        <v>82</v>
      </c>
      <c r="E23" s="68">
        <v>0</v>
      </c>
      <c r="F23" s="47" t="s">
        <v>87</v>
      </c>
      <c r="G23" s="90"/>
      <c r="H23" s="90"/>
      <c r="I23" s="90"/>
      <c r="J23" s="90"/>
      <c r="N23" s="128"/>
      <c r="O23" s="128"/>
    </row>
    <row r="24" spans="2:21">
      <c r="B24" s="47"/>
      <c r="C24" s="47"/>
      <c r="D24" s="66"/>
      <c r="E24" s="68"/>
      <c r="F24" s="47"/>
      <c r="N24" s="128"/>
      <c r="O24" s="128"/>
      <c r="T24" s="73"/>
      <c r="U24" s="73"/>
    </row>
    <row r="25" spans="2:21">
      <c r="B25" s="47" t="s">
        <v>60</v>
      </c>
      <c r="C25" s="47"/>
      <c r="D25" s="66" t="s">
        <v>82</v>
      </c>
      <c r="E25" s="68">
        <v>0</v>
      </c>
      <c r="F25" s="47" t="s">
        <v>88</v>
      </c>
      <c r="G25" s="210"/>
      <c r="H25" s="210"/>
      <c r="I25" s="67"/>
      <c r="J25" s="73"/>
      <c r="N25" s="128"/>
      <c r="O25" s="128"/>
    </row>
    <row r="26" spans="2:21">
      <c r="B26" s="66"/>
      <c r="C26" s="66"/>
      <c r="D26" s="66"/>
      <c r="E26" s="87"/>
      <c r="F26" s="66"/>
      <c r="G26" s="90"/>
      <c r="H26" s="90"/>
      <c r="I26" s="90"/>
      <c r="J26" s="90"/>
      <c r="N26" s="128"/>
      <c r="O26" s="128"/>
    </row>
    <row r="27" spans="2:21">
      <c r="B27" s="66" t="s">
        <v>61</v>
      </c>
      <c r="C27" s="66"/>
      <c r="D27" s="66" t="s">
        <v>82</v>
      </c>
      <c r="E27" s="68">
        <v>0</v>
      </c>
      <c r="F27" s="71" t="s">
        <v>89</v>
      </c>
      <c r="G27" s="90"/>
      <c r="H27" s="90"/>
      <c r="I27" s="90"/>
      <c r="J27" s="90"/>
      <c r="N27" s="128"/>
      <c r="O27" s="128"/>
    </row>
    <row r="28" spans="2:21">
      <c r="B28" s="66" t="s">
        <v>62</v>
      </c>
      <c r="C28" s="66"/>
      <c r="D28" s="66" t="s">
        <v>82</v>
      </c>
      <c r="E28" s="68">
        <v>0</v>
      </c>
      <c r="F28" s="71" t="s">
        <v>89</v>
      </c>
      <c r="G28" s="90"/>
      <c r="H28" s="90"/>
      <c r="I28" s="90"/>
      <c r="J28" s="90"/>
      <c r="N28" s="128"/>
      <c r="O28" s="128"/>
    </row>
    <row r="29" spans="2:21">
      <c r="B29" s="66" t="s">
        <v>63</v>
      </c>
      <c r="C29" s="66"/>
      <c r="D29" s="66" t="s">
        <v>82</v>
      </c>
      <c r="E29" s="68">
        <v>0</v>
      </c>
      <c r="F29" s="71" t="s">
        <v>89</v>
      </c>
      <c r="G29" s="90"/>
      <c r="H29" s="90"/>
      <c r="I29" s="90"/>
      <c r="J29" s="90"/>
      <c r="N29" s="128"/>
      <c r="O29" s="128"/>
    </row>
    <row r="30" spans="2:21">
      <c r="B30" s="47"/>
      <c r="C30" s="47"/>
      <c r="D30" s="47"/>
      <c r="E30" s="87"/>
      <c r="F30" s="66"/>
      <c r="G30" s="90"/>
      <c r="H30" s="90"/>
      <c r="I30" s="90"/>
      <c r="J30" s="90"/>
      <c r="K30" s="74"/>
      <c r="N30" s="128"/>
      <c r="O30" s="128"/>
    </row>
    <row r="31" spans="2:21">
      <c r="B31" s="66" t="s">
        <v>64</v>
      </c>
      <c r="C31" s="66"/>
      <c r="D31" s="66" t="s">
        <v>82</v>
      </c>
      <c r="E31" s="185">
        <v>39569</v>
      </c>
      <c r="F31" s="66"/>
      <c r="G31" s="90"/>
      <c r="H31" s="90"/>
      <c r="I31" s="90"/>
      <c r="J31" s="90"/>
      <c r="K31" s="74"/>
      <c r="N31" s="128"/>
      <c r="O31" s="128"/>
    </row>
    <row r="32" spans="2:21">
      <c r="B32" s="66" t="s">
        <v>65</v>
      </c>
      <c r="C32" s="66"/>
      <c r="D32" s="66" t="s">
        <v>82</v>
      </c>
      <c r="E32" s="329">
        <f>IF(E31,E31+(G21*7),"")</f>
        <v>39569</v>
      </c>
      <c r="F32" s="66"/>
      <c r="G32" s="90"/>
      <c r="H32" s="90"/>
      <c r="I32" s="90"/>
      <c r="J32" s="90"/>
      <c r="K32" s="74"/>
      <c r="N32" s="128"/>
      <c r="O32" s="128"/>
    </row>
    <row r="33" spans="2:21">
      <c r="B33" s="66" t="s">
        <v>66</v>
      </c>
      <c r="C33" s="66"/>
      <c r="D33" s="66" t="s">
        <v>82</v>
      </c>
      <c r="E33" s="185">
        <v>39661</v>
      </c>
      <c r="F33" s="206"/>
      <c r="G33" s="91"/>
      <c r="H33" s="91"/>
      <c r="I33" s="91"/>
      <c r="J33" s="91"/>
      <c r="K33" s="66"/>
      <c r="N33" s="128"/>
      <c r="O33" s="128"/>
    </row>
    <row r="34" spans="2:21">
      <c r="B34" s="66" t="s">
        <v>67</v>
      </c>
      <c r="C34" s="66"/>
      <c r="D34" s="66" t="s">
        <v>82</v>
      </c>
      <c r="E34" s="86">
        <f>IF(E33,E33+(E27*7),"")</f>
        <v>39661</v>
      </c>
      <c r="F34" s="207"/>
      <c r="G34" s="91"/>
      <c r="H34" s="91"/>
      <c r="I34" s="91"/>
      <c r="J34" s="91"/>
      <c r="K34" s="66"/>
      <c r="N34" s="128"/>
      <c r="O34" s="128"/>
    </row>
    <row r="35" spans="2:21">
      <c r="B35" s="66" t="s">
        <v>68</v>
      </c>
      <c r="C35" s="66"/>
      <c r="D35" s="66" t="s">
        <v>82</v>
      </c>
      <c r="E35" s="185">
        <v>39753</v>
      </c>
      <c r="F35" s="207"/>
      <c r="G35" s="91"/>
      <c r="H35" s="91"/>
      <c r="I35" s="91"/>
      <c r="J35" s="91"/>
      <c r="K35" s="66"/>
      <c r="N35" s="128"/>
      <c r="O35" s="128"/>
    </row>
    <row r="36" spans="2:21">
      <c r="B36" s="66" t="s">
        <v>69</v>
      </c>
      <c r="C36" s="66"/>
      <c r="D36" s="66" t="s">
        <v>82</v>
      </c>
      <c r="E36" s="86">
        <f>IF(E35,E35+(E28*7)+(E29*7)-3,"")</f>
        <v>39750</v>
      </c>
      <c r="F36" s="207"/>
      <c r="G36" s="91"/>
      <c r="H36" s="91"/>
      <c r="I36" s="91"/>
      <c r="J36" s="91"/>
      <c r="K36" s="66"/>
      <c r="N36" s="128"/>
      <c r="O36" s="128"/>
    </row>
    <row r="37" spans="2:21">
      <c r="B37" s="66" t="s">
        <v>70</v>
      </c>
      <c r="C37" s="66"/>
      <c r="D37" s="66" t="s">
        <v>82</v>
      </c>
      <c r="E37" s="185">
        <v>39845</v>
      </c>
      <c r="F37" s="66"/>
      <c r="G37" s="91"/>
      <c r="H37" s="91"/>
      <c r="I37" s="91"/>
      <c r="J37" s="91"/>
      <c r="K37" s="66"/>
      <c r="N37" s="128"/>
      <c r="O37" s="128"/>
    </row>
    <row r="38" spans="2:21">
      <c r="B38" s="66" t="s">
        <v>71</v>
      </c>
      <c r="C38" s="66"/>
      <c r="D38" s="66" t="s">
        <v>82</v>
      </c>
      <c r="E38" s="185">
        <v>39904</v>
      </c>
      <c r="F38" s="207"/>
      <c r="G38" s="91"/>
      <c r="H38" s="91"/>
      <c r="I38" s="91"/>
      <c r="J38" s="91"/>
      <c r="K38" s="66"/>
      <c r="N38" s="128"/>
      <c r="O38" s="128"/>
    </row>
    <row r="39" spans="2:21">
      <c r="B39" s="66"/>
      <c r="C39" s="66"/>
      <c r="D39" s="66"/>
      <c r="E39" s="87"/>
      <c r="F39" s="66"/>
      <c r="G39" s="90"/>
      <c r="H39" s="90"/>
      <c r="I39" s="90"/>
      <c r="J39" s="90"/>
      <c r="K39" s="66"/>
      <c r="N39" s="128"/>
      <c r="O39" s="128"/>
    </row>
    <row r="40" spans="2:21">
      <c r="B40" s="66"/>
      <c r="C40" s="66"/>
      <c r="D40" s="66"/>
      <c r="E40" s="87"/>
      <c r="F40" s="66"/>
      <c r="G40" s="90"/>
      <c r="H40" s="90"/>
      <c r="I40" s="90"/>
      <c r="J40" s="90"/>
      <c r="K40" s="66"/>
      <c r="N40" s="128"/>
      <c r="O40" s="128"/>
    </row>
    <row r="41" spans="2:21">
      <c r="B41" s="66" t="s">
        <v>72</v>
      </c>
      <c r="C41" s="66"/>
      <c r="D41" s="66" t="s">
        <v>82</v>
      </c>
      <c r="E41" s="68">
        <v>25</v>
      </c>
      <c r="F41" s="66" t="s">
        <v>16</v>
      </c>
      <c r="G41" s="91"/>
      <c r="H41" s="91"/>
      <c r="I41" s="91"/>
      <c r="J41" s="91"/>
      <c r="K41" s="66"/>
      <c r="N41" s="128"/>
      <c r="O41" s="128"/>
    </row>
    <row r="42" spans="2:21">
      <c r="B42" s="66" t="s">
        <v>73</v>
      </c>
      <c r="C42" s="66"/>
      <c r="D42" s="66" t="s">
        <v>82</v>
      </c>
      <c r="E42" s="68">
        <v>8</v>
      </c>
      <c r="F42" s="66" t="s">
        <v>16</v>
      </c>
      <c r="G42" s="91"/>
      <c r="H42" s="91"/>
      <c r="I42" s="91"/>
      <c r="J42" s="91"/>
      <c r="K42" s="66"/>
      <c r="N42" s="128"/>
      <c r="O42" s="128"/>
      <c r="T42" s="73"/>
      <c r="U42" s="73"/>
    </row>
    <row r="43" spans="2:21">
      <c r="B43" s="66" t="s">
        <v>74</v>
      </c>
      <c r="C43" s="66"/>
      <c r="D43" s="66" t="s">
        <v>82</v>
      </c>
      <c r="E43" s="68">
        <v>26</v>
      </c>
      <c r="F43" s="66" t="s">
        <v>16</v>
      </c>
      <c r="G43" s="91"/>
      <c r="H43" s="91"/>
      <c r="I43" s="91"/>
      <c r="J43" s="91"/>
      <c r="N43" s="128"/>
      <c r="O43" s="128"/>
    </row>
    <row r="44" spans="2:21">
      <c r="B44" s="66"/>
      <c r="C44" s="66"/>
      <c r="D44" s="66"/>
      <c r="E44" s="87"/>
      <c r="F44" s="208"/>
      <c r="I44" s="73"/>
      <c r="J44" s="73"/>
      <c r="K44" s="92"/>
      <c r="L44" s="91"/>
      <c r="N44" s="128"/>
      <c r="O44" s="128"/>
      <c r="U44" s="73"/>
    </row>
    <row r="45" spans="2:21">
      <c r="B45" s="92" t="s">
        <v>75</v>
      </c>
      <c r="C45" s="92" t="s">
        <v>81</v>
      </c>
      <c r="D45" s="89"/>
      <c r="E45" s="73"/>
      <c r="F45" s="92"/>
      <c r="H45" s="65"/>
      <c r="I45" s="65"/>
      <c r="J45" s="213"/>
      <c r="K45" s="92"/>
      <c r="N45" s="128"/>
      <c r="O45" s="128"/>
      <c r="U45" s="73"/>
    </row>
    <row r="46" spans="2:21">
      <c r="B46" s="214" t="s">
        <v>76</v>
      </c>
      <c r="C46" s="213">
        <v>0.91</v>
      </c>
      <c r="D46" s="89"/>
      <c r="E46" s="73"/>
      <c r="F46" s="92"/>
      <c r="H46" s="65"/>
      <c r="I46" s="65"/>
      <c r="J46" s="213"/>
      <c r="K46" s="92"/>
      <c r="N46" s="128"/>
      <c r="O46" s="128"/>
      <c r="U46" s="73"/>
    </row>
    <row r="47" spans="2:21">
      <c r="B47" s="214" t="s">
        <v>77</v>
      </c>
      <c r="C47" s="213">
        <v>1.1000000000000001</v>
      </c>
      <c r="D47" s="89"/>
      <c r="E47" s="73"/>
      <c r="F47" s="92"/>
      <c r="H47" s="65"/>
      <c r="I47" s="65"/>
      <c r="J47" s="213"/>
      <c r="K47" s="92"/>
      <c r="N47" s="128"/>
      <c r="O47" s="128"/>
      <c r="U47" s="73"/>
    </row>
    <row r="48" spans="2:21">
      <c r="B48" s="214" t="s">
        <v>78</v>
      </c>
      <c r="C48" s="213">
        <v>5.5</v>
      </c>
      <c r="D48" s="89"/>
      <c r="E48" s="73"/>
      <c r="F48" s="92"/>
      <c r="H48" s="65"/>
      <c r="I48" s="65"/>
      <c r="J48" s="213"/>
      <c r="K48" s="92"/>
      <c r="N48" s="128"/>
      <c r="O48" s="128"/>
      <c r="S48" s="73"/>
      <c r="T48" s="73"/>
      <c r="U48" s="73"/>
    </row>
    <row r="49" spans="1:21">
      <c r="B49" s="214" t="s">
        <v>79</v>
      </c>
      <c r="C49" s="213">
        <v>11.98</v>
      </c>
      <c r="D49" s="89"/>
      <c r="E49" s="73"/>
      <c r="F49" s="92"/>
      <c r="H49" s="65"/>
      <c r="I49" s="65"/>
      <c r="J49" s="213"/>
      <c r="K49" s="92"/>
      <c r="N49" s="128"/>
      <c r="O49" s="128"/>
      <c r="T49" s="73"/>
      <c r="U49" s="73"/>
    </row>
    <row r="50" spans="1:21">
      <c r="B50" s="214" t="s">
        <v>80</v>
      </c>
      <c r="C50" s="213">
        <v>8.2100000000000009</v>
      </c>
      <c r="D50" s="89"/>
      <c r="E50" s="73"/>
      <c r="F50" s="92"/>
      <c r="H50" s="65"/>
      <c r="I50" s="65"/>
      <c r="J50" s="213"/>
      <c r="K50" s="92"/>
      <c r="N50" s="128"/>
      <c r="O50" s="128"/>
      <c r="T50" s="73"/>
      <c r="U50" s="73"/>
    </row>
    <row r="51" spans="1:21">
      <c r="B51" s="214"/>
      <c r="C51" s="213"/>
      <c r="D51" s="89"/>
      <c r="E51" s="73"/>
      <c r="F51" s="92"/>
      <c r="H51" s="65"/>
      <c r="I51" s="65"/>
      <c r="J51" s="213"/>
      <c r="K51" s="92"/>
      <c r="N51" s="128"/>
      <c r="O51" s="128"/>
      <c r="T51" s="73"/>
      <c r="U51" s="73"/>
    </row>
    <row r="52" spans="1:21">
      <c r="B52" s="214"/>
      <c r="C52" s="213"/>
      <c r="D52" s="89"/>
      <c r="E52" s="73"/>
      <c r="F52" s="92"/>
      <c r="H52" s="65"/>
      <c r="I52" s="65"/>
      <c r="J52" s="213"/>
      <c r="K52" s="92"/>
      <c r="N52" s="128"/>
      <c r="O52" s="128"/>
      <c r="T52" s="73"/>
      <c r="U52" s="73"/>
    </row>
    <row r="53" spans="1:21">
      <c r="B53" s="214"/>
      <c r="C53" s="213"/>
      <c r="D53" s="89"/>
      <c r="E53" s="73"/>
      <c r="F53" s="92"/>
      <c r="H53" s="65"/>
      <c r="I53" s="65"/>
      <c r="J53" s="213"/>
      <c r="K53" s="92"/>
      <c r="N53" s="128"/>
      <c r="O53" s="128"/>
      <c r="T53" s="73"/>
      <c r="U53" s="73"/>
    </row>
    <row r="54" spans="1:21" ht="52.5" customHeight="1">
      <c r="A54" s="128"/>
      <c r="B54" s="128"/>
      <c r="C54" s="128"/>
      <c r="D54" s="128"/>
      <c r="E54" s="128"/>
      <c r="F54" s="128"/>
      <c r="G54" s="128"/>
      <c r="H54" s="128"/>
      <c r="I54" s="128"/>
      <c r="J54" s="128"/>
      <c r="K54" s="128"/>
      <c r="L54" s="128"/>
      <c r="M54" s="128"/>
      <c r="N54" s="128"/>
      <c r="O54" s="128"/>
    </row>
    <row r="55" spans="1:21">
      <c r="A55" s="128"/>
      <c r="B55" s="128"/>
      <c r="C55" s="128"/>
      <c r="D55" s="128"/>
      <c r="E55" s="128"/>
      <c r="F55" s="128"/>
      <c r="G55" s="128"/>
      <c r="H55" s="128"/>
      <c r="I55" s="128"/>
      <c r="J55" s="128"/>
      <c r="K55" s="128"/>
      <c r="L55" s="128"/>
      <c r="M55" s="128"/>
      <c r="N55" s="128"/>
      <c r="O55" s="128"/>
    </row>
    <row r="56" spans="1:21">
      <c r="E56" s="73"/>
      <c r="G56" s="73"/>
      <c r="H56" s="73"/>
      <c r="I56" s="73"/>
      <c r="J56" s="73"/>
      <c r="N56" s="147"/>
      <c r="O56" s="147"/>
    </row>
    <row r="57" spans="1:21">
      <c r="E57" s="73"/>
      <c r="G57" s="147"/>
      <c r="H57" s="73"/>
      <c r="I57" s="73"/>
      <c r="J57" s="73"/>
      <c r="N57" s="147"/>
      <c r="O57" s="147"/>
    </row>
    <row r="58" spans="1:21">
      <c r="A58" s="147"/>
      <c r="B58" s="147"/>
      <c r="C58" s="147"/>
      <c r="D58" s="147"/>
      <c r="E58" s="147"/>
      <c r="F58" s="147"/>
      <c r="G58" s="147"/>
      <c r="H58" s="147"/>
      <c r="I58" s="147"/>
      <c r="J58" s="147"/>
      <c r="K58" s="147"/>
      <c r="L58" s="147"/>
      <c r="M58" s="147"/>
      <c r="N58" s="147"/>
      <c r="O58" s="147"/>
    </row>
    <row r="59" spans="1:21">
      <c r="A59" s="147"/>
      <c r="B59" s="147"/>
      <c r="C59" s="147"/>
      <c r="D59" s="147"/>
      <c r="E59" s="147"/>
      <c r="F59" s="147"/>
      <c r="G59" s="147"/>
      <c r="H59" s="147"/>
      <c r="I59" s="147"/>
      <c r="J59" s="147"/>
      <c r="K59" s="147"/>
      <c r="L59" s="147"/>
      <c r="M59" s="147"/>
      <c r="N59" s="147"/>
      <c r="O59" s="147"/>
    </row>
    <row r="60" spans="1:21">
      <c r="A60" s="147"/>
      <c r="B60" s="147"/>
      <c r="C60" s="147"/>
      <c r="D60" s="147"/>
      <c r="E60" s="147"/>
      <c r="F60" s="147"/>
      <c r="G60" s="147"/>
      <c r="H60" s="147"/>
      <c r="I60" s="147"/>
      <c r="J60" s="147"/>
      <c r="K60" s="147"/>
      <c r="L60" s="147"/>
      <c r="M60" s="147"/>
      <c r="N60" s="147"/>
      <c r="O60" s="147"/>
    </row>
    <row r="61" spans="1:21">
      <c r="A61" s="147"/>
      <c r="B61" s="147"/>
      <c r="C61" s="147"/>
      <c r="D61" s="147"/>
      <c r="E61" s="147"/>
      <c r="F61" s="147"/>
      <c r="G61" s="147"/>
      <c r="H61" s="147"/>
      <c r="I61" s="147"/>
      <c r="J61" s="147"/>
      <c r="K61" s="147"/>
      <c r="L61" s="147"/>
      <c r="M61" s="147"/>
      <c r="N61" s="147"/>
      <c r="O61" s="147"/>
    </row>
    <row r="62" spans="1:21">
      <c r="A62" s="147"/>
      <c r="B62" s="147"/>
      <c r="C62" s="147"/>
      <c r="D62" s="147"/>
      <c r="E62" s="147"/>
      <c r="F62" s="147"/>
      <c r="G62" s="147"/>
      <c r="H62" s="147"/>
      <c r="I62" s="147"/>
      <c r="J62" s="147"/>
      <c r="K62" s="147"/>
      <c r="L62" s="147"/>
      <c r="M62" s="147"/>
      <c r="N62" s="147"/>
      <c r="O62" s="147"/>
    </row>
    <row r="63" spans="1:21">
      <c r="A63" s="147"/>
      <c r="B63" s="147"/>
      <c r="C63" s="147"/>
      <c r="D63" s="147"/>
      <c r="E63" s="147"/>
      <c r="F63" s="147"/>
      <c r="G63" s="147"/>
      <c r="H63" s="147"/>
      <c r="I63" s="147"/>
      <c r="J63" s="147"/>
      <c r="K63" s="147"/>
      <c r="L63" s="147"/>
      <c r="M63" s="147"/>
      <c r="N63" s="147"/>
      <c r="O63" s="147"/>
    </row>
    <row r="64" spans="1:21">
      <c r="A64" s="147"/>
      <c r="B64" s="147"/>
      <c r="C64" s="147"/>
      <c r="D64" s="147"/>
      <c r="E64" s="147"/>
      <c r="F64" s="147"/>
      <c r="G64" s="147"/>
      <c r="H64" s="147"/>
      <c r="I64" s="147"/>
      <c r="J64" s="147"/>
      <c r="K64" s="147"/>
      <c r="L64" s="147"/>
      <c r="M64" s="147"/>
      <c r="N64" s="147"/>
      <c r="O64" s="147"/>
    </row>
    <row r="65" spans="1:15">
      <c r="A65" s="147"/>
      <c r="B65" s="147"/>
      <c r="C65" s="147"/>
      <c r="D65" s="147"/>
      <c r="E65" s="147"/>
      <c r="F65" s="147"/>
      <c r="G65" s="147"/>
      <c r="H65" s="147"/>
      <c r="I65" s="147"/>
      <c r="J65" s="147"/>
      <c r="K65" s="147"/>
      <c r="L65" s="147"/>
      <c r="M65" s="147"/>
      <c r="N65" s="147"/>
      <c r="O65" s="147"/>
    </row>
    <row r="66" spans="1:15">
      <c r="A66" s="147"/>
      <c r="B66" s="147"/>
      <c r="C66" s="147"/>
      <c r="D66" s="147"/>
      <c r="E66" s="147"/>
      <c r="F66" s="147"/>
      <c r="G66" s="147"/>
      <c r="H66" s="147"/>
      <c r="I66" s="147"/>
      <c r="J66" s="147"/>
      <c r="K66" s="147"/>
      <c r="L66" s="147"/>
      <c r="M66" s="147"/>
      <c r="N66" s="147"/>
      <c r="O66" s="147"/>
    </row>
    <row r="67" spans="1:15">
      <c r="A67" s="147"/>
      <c r="B67" s="147"/>
      <c r="C67" s="147"/>
      <c r="D67" s="147"/>
      <c r="E67" s="147"/>
      <c r="F67" s="147"/>
      <c r="G67" s="147"/>
      <c r="H67" s="147"/>
      <c r="I67" s="147"/>
      <c r="J67" s="147"/>
      <c r="K67" s="147"/>
      <c r="L67" s="147"/>
      <c r="M67" s="147"/>
      <c r="N67" s="147"/>
      <c r="O67" s="147"/>
    </row>
    <row r="68" spans="1:15">
      <c r="A68" s="147"/>
      <c r="B68" s="147"/>
      <c r="C68" s="147"/>
      <c r="D68" s="147"/>
      <c r="E68" s="147"/>
      <c r="F68" s="147"/>
      <c r="G68" s="147"/>
      <c r="H68" s="147"/>
      <c r="I68" s="147"/>
      <c r="J68" s="147"/>
      <c r="K68" s="147"/>
      <c r="L68" s="147"/>
      <c r="M68" s="147"/>
      <c r="N68" s="147"/>
      <c r="O68" s="147"/>
    </row>
    <row r="69" spans="1:15">
      <c r="A69" s="147"/>
      <c r="B69" s="147"/>
      <c r="C69" s="147"/>
      <c r="D69" s="147"/>
      <c r="E69" s="147"/>
      <c r="F69" s="147"/>
      <c r="G69" s="147"/>
      <c r="H69" s="147"/>
      <c r="I69" s="147"/>
      <c r="J69" s="147"/>
      <c r="K69" s="147"/>
      <c r="L69" s="147"/>
      <c r="M69" s="147"/>
      <c r="N69" s="147"/>
      <c r="O69" s="147"/>
    </row>
    <row r="70" spans="1:15">
      <c r="A70" s="147"/>
      <c r="B70" s="147"/>
      <c r="C70" s="147"/>
      <c r="D70" s="147"/>
      <c r="E70" s="147"/>
      <c r="F70" s="147"/>
      <c r="G70" s="147"/>
      <c r="H70" s="147"/>
      <c r="I70" s="147"/>
      <c r="J70" s="147"/>
      <c r="K70" s="147"/>
      <c r="L70" s="147"/>
      <c r="M70" s="147"/>
      <c r="N70" s="147"/>
      <c r="O70" s="147"/>
    </row>
    <row r="71" spans="1:15">
      <c r="A71" s="147"/>
      <c r="B71" s="147"/>
      <c r="C71" s="147"/>
      <c r="D71" s="147"/>
      <c r="E71" s="147"/>
      <c r="F71" s="147"/>
      <c r="G71" s="147"/>
      <c r="H71" s="147"/>
      <c r="I71" s="147"/>
      <c r="J71" s="147"/>
      <c r="K71" s="147"/>
      <c r="L71" s="147"/>
      <c r="M71" s="147"/>
      <c r="N71" s="147"/>
      <c r="O71" s="147"/>
    </row>
    <row r="72" spans="1:15">
      <c r="A72" s="147"/>
      <c r="B72" s="147"/>
      <c r="C72" s="147"/>
      <c r="D72" s="147"/>
      <c r="E72" s="147"/>
      <c r="F72" s="147"/>
      <c r="G72" s="147"/>
      <c r="H72" s="147"/>
      <c r="I72" s="147"/>
      <c r="J72" s="147"/>
      <c r="K72" s="147"/>
      <c r="L72" s="147"/>
      <c r="M72" s="147"/>
      <c r="N72" s="147"/>
      <c r="O72" s="147"/>
    </row>
    <row r="73" spans="1:15">
      <c r="A73" s="147"/>
      <c r="B73" s="147"/>
      <c r="C73" s="147"/>
      <c r="D73" s="147"/>
      <c r="E73" s="147"/>
      <c r="F73" s="147"/>
      <c r="G73" s="147"/>
      <c r="H73" s="147"/>
      <c r="I73" s="147"/>
      <c r="J73" s="147"/>
      <c r="K73" s="147"/>
      <c r="L73" s="147"/>
      <c r="M73" s="147"/>
      <c r="N73" s="147"/>
      <c r="O73" s="147"/>
    </row>
    <row r="74" spans="1:15">
      <c r="A74" s="147"/>
      <c r="B74" s="147"/>
      <c r="C74" s="147"/>
      <c r="D74" s="147"/>
      <c r="E74" s="147"/>
      <c r="F74" s="147"/>
      <c r="G74" s="147"/>
      <c r="H74" s="147"/>
      <c r="I74" s="147"/>
      <c r="J74" s="147"/>
      <c r="K74" s="147"/>
      <c r="L74" s="147"/>
      <c r="M74" s="147"/>
    </row>
    <row r="75" spans="1:15">
      <c r="A75" s="147"/>
      <c r="B75" s="147"/>
      <c r="C75" s="147"/>
      <c r="D75" s="147"/>
      <c r="E75" s="147"/>
      <c r="F75" s="147"/>
      <c r="G75" s="147"/>
      <c r="H75" s="147"/>
      <c r="I75" s="147"/>
      <c r="J75" s="147"/>
      <c r="K75" s="147"/>
      <c r="L75" s="147"/>
      <c r="M75" s="147"/>
    </row>
    <row r="76" spans="1:15">
      <c r="A76" s="147"/>
      <c r="B76" s="147"/>
      <c r="C76" s="147"/>
      <c r="D76" s="147"/>
      <c r="E76" s="147"/>
      <c r="F76" s="147"/>
      <c r="G76" s="147"/>
      <c r="H76" s="147"/>
      <c r="I76" s="147"/>
      <c r="J76" s="147"/>
      <c r="K76" s="147"/>
      <c r="L76" s="147"/>
      <c r="M76" s="147"/>
    </row>
    <row r="77" spans="1:15">
      <c r="A77" s="147"/>
      <c r="B77" s="147"/>
      <c r="C77" s="147"/>
      <c r="D77" s="147"/>
      <c r="E77" s="147"/>
      <c r="F77" s="147"/>
      <c r="H77" s="147"/>
      <c r="I77" s="147"/>
      <c r="J77" s="147"/>
      <c r="K77" s="147"/>
      <c r="L77" s="147"/>
      <c r="M77" s="147"/>
    </row>
  </sheetData>
  <sheetProtection sheet="1"/>
  <mergeCells count="1">
    <mergeCell ref="C4:F4"/>
  </mergeCells>
  <phoneticPr fontId="12" type="noConversion"/>
  <pageMargins left="0.98425196850393704" right="0.35433070866141736" top="0.78" bottom="0.71" header="0.51181102362204722" footer="0.51181102362204722"/>
  <pageSetup paperSize="9" fitToHeight="0" orientation="portrait" blackAndWhite="1"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pageSetUpPr autoPageBreaks="0" fitToPage="1"/>
  </sheetPr>
  <dimension ref="A1:K45"/>
  <sheetViews>
    <sheetView showGridLines="0" showRowColHeaders="0" showZeros="0" showOutlineSymbols="0" zoomScale="90" zoomScaleNormal="60" workbookViewId="0">
      <selection activeCell="J26" sqref="J26"/>
    </sheetView>
  </sheetViews>
  <sheetFormatPr baseColWidth="10" defaultColWidth="9.1640625" defaultRowHeight="17"/>
  <cols>
    <col min="1" max="1" width="8.1640625" style="148" customWidth="1"/>
    <col min="2" max="2" width="3.1640625" style="20" customWidth="1"/>
    <col min="3" max="3" width="5.83203125" style="19" customWidth="1"/>
    <col min="4" max="4" width="28.33203125" style="19" customWidth="1"/>
    <col min="5" max="5" width="11.6640625" style="5" customWidth="1"/>
    <col min="6" max="6" width="12.6640625" style="5" customWidth="1"/>
    <col min="7" max="7" width="4.83203125" style="19" customWidth="1"/>
    <col min="8" max="8" width="9.6640625" style="71" customWidth="1"/>
    <col min="9" max="9" width="3.5" style="71" customWidth="1"/>
    <col min="10" max="10" width="92" style="19" customWidth="1"/>
    <col min="11" max="11" width="9.1640625" style="19" customWidth="1"/>
    <col min="12" max="256" width="11.5" style="148" customWidth="1"/>
    <col min="257" max="16384" width="9.1640625" style="148"/>
  </cols>
  <sheetData>
    <row r="1" spans="2:11">
      <c r="J1" s="128"/>
      <c r="K1" s="128"/>
    </row>
    <row r="2" spans="2:11">
      <c r="B2" s="53" t="s">
        <v>92</v>
      </c>
      <c r="C2" s="157"/>
      <c r="D2" s="157"/>
      <c r="E2" s="158"/>
      <c r="F2" s="158"/>
      <c r="G2" s="12"/>
      <c r="J2" s="128"/>
      <c r="K2" s="128"/>
    </row>
    <row r="3" spans="2:11">
      <c r="B3" s="13"/>
      <c r="C3" s="157"/>
      <c r="D3" s="157"/>
      <c r="E3" s="158"/>
      <c r="F3" s="158"/>
      <c r="G3" s="12"/>
      <c r="J3" s="128"/>
      <c r="K3" s="128"/>
    </row>
    <row r="4" spans="2:11">
      <c r="B4" s="12" t="s">
        <v>43</v>
      </c>
      <c r="C4" s="12"/>
      <c r="D4" s="12">
        <f>ASSUMPTIONS!C4</f>
        <v>0</v>
      </c>
      <c r="E4" s="158"/>
      <c r="F4" s="158"/>
      <c r="G4" s="12"/>
      <c r="J4" s="128"/>
      <c r="K4" s="128"/>
    </row>
    <row r="5" spans="2:11">
      <c r="B5" s="12"/>
      <c r="C5" s="12"/>
      <c r="D5" s="12"/>
      <c r="E5" s="158"/>
      <c r="F5" s="158"/>
      <c r="G5" s="12"/>
      <c r="J5" s="128"/>
      <c r="K5" s="128"/>
    </row>
    <row r="6" spans="2:11">
      <c r="B6" s="12" t="s">
        <v>44</v>
      </c>
      <c r="C6" s="12"/>
      <c r="D6" s="159">
        <f>ASSUMPTIONS!C8</f>
        <v>0</v>
      </c>
      <c r="E6" s="158"/>
      <c r="F6" s="158"/>
      <c r="G6" s="12"/>
      <c r="J6" s="128"/>
      <c r="K6" s="128"/>
    </row>
    <row r="7" spans="2:11">
      <c r="B7" s="13"/>
      <c r="C7" s="157"/>
      <c r="D7" s="157"/>
      <c r="E7" s="158"/>
      <c r="F7" s="158"/>
      <c r="G7" s="12"/>
      <c r="J7" s="128"/>
      <c r="K7" s="128"/>
    </row>
    <row r="8" spans="2:11">
      <c r="B8" s="160"/>
      <c r="C8" s="12"/>
      <c r="D8" s="12"/>
      <c r="E8" s="158"/>
      <c r="F8" s="158"/>
      <c r="G8" s="12"/>
      <c r="H8" s="29" t="s">
        <v>18</v>
      </c>
      <c r="J8" s="128"/>
      <c r="K8" s="128"/>
    </row>
    <row r="9" spans="2:11" ht="16.5" customHeight="1">
      <c r="B9" s="161" t="s">
        <v>93</v>
      </c>
      <c r="C9" s="12" t="s">
        <v>117</v>
      </c>
      <c r="D9" s="12"/>
      <c r="E9" s="162">
        <f>ROUND(Sum_10,0)</f>
        <v>0</v>
      </c>
      <c r="F9" s="158"/>
      <c r="G9" s="12"/>
      <c r="H9" s="168">
        <f>Mva_10</f>
        <v>0</v>
      </c>
      <c r="J9" s="128"/>
      <c r="K9" s="128"/>
    </row>
    <row r="10" spans="2:11">
      <c r="B10" s="161" t="s">
        <v>94</v>
      </c>
      <c r="C10" s="12" t="s">
        <v>118</v>
      </c>
      <c r="D10" s="12"/>
      <c r="E10" s="162">
        <f>ROUND(Sum_11,0)</f>
        <v>0</v>
      </c>
      <c r="F10" s="158"/>
      <c r="G10" s="12"/>
      <c r="H10" s="168">
        <f>Mva_11</f>
        <v>0</v>
      </c>
      <c r="J10" s="128"/>
      <c r="K10" s="128"/>
    </row>
    <row r="11" spans="2:11">
      <c r="B11" s="161"/>
      <c r="C11" s="163" t="s">
        <v>119</v>
      </c>
      <c r="D11" s="163"/>
      <c r="E11" s="164" t="s">
        <v>145</v>
      </c>
      <c r="F11" s="162">
        <f>SUM(E9:E10)</f>
        <v>0</v>
      </c>
      <c r="G11" s="12"/>
      <c r="H11" s="169"/>
      <c r="I11" s="169"/>
      <c r="J11" s="128"/>
      <c r="K11" s="128"/>
    </row>
    <row r="12" spans="2:11">
      <c r="B12" s="161" t="s">
        <v>95</v>
      </c>
      <c r="C12" s="12" t="s">
        <v>120</v>
      </c>
      <c r="D12" s="12"/>
      <c r="E12" s="162">
        <f>ROUND(Sum_21,0)</f>
        <v>0</v>
      </c>
      <c r="F12" s="158"/>
      <c r="G12" s="12"/>
      <c r="H12" s="168">
        <f>Mva_21</f>
        <v>0</v>
      </c>
      <c r="J12" s="128"/>
      <c r="K12" s="128"/>
    </row>
    <row r="13" spans="2:11">
      <c r="B13" s="161" t="s">
        <v>96</v>
      </c>
      <c r="C13" s="12" t="s">
        <v>121</v>
      </c>
      <c r="D13" s="12"/>
      <c r="E13" s="162">
        <f>ROUND(Sum_31,0)</f>
        <v>0</v>
      </c>
      <c r="F13" s="158"/>
      <c r="G13" s="12"/>
      <c r="H13" s="168">
        <f>Mva_31</f>
        <v>0</v>
      </c>
      <c r="J13" s="128"/>
      <c r="K13" s="128"/>
    </row>
    <row r="14" spans="2:11">
      <c r="B14" s="161" t="s">
        <v>97</v>
      </c>
      <c r="C14" s="12" t="s">
        <v>122</v>
      </c>
      <c r="D14" s="12"/>
      <c r="E14" s="162">
        <f>ROUND(Sum_32,0)</f>
        <v>0</v>
      </c>
      <c r="F14" s="158"/>
      <c r="G14" s="12"/>
      <c r="H14" s="168">
        <f>Mva_32</f>
        <v>0</v>
      </c>
      <c r="J14" s="128"/>
      <c r="K14" s="128"/>
    </row>
    <row r="15" spans="2:11">
      <c r="B15" s="161" t="s">
        <v>98</v>
      </c>
      <c r="C15" s="12" t="s">
        <v>123</v>
      </c>
      <c r="D15" s="12"/>
      <c r="E15" s="162">
        <f>ROUND(Sum_33,0)</f>
        <v>0</v>
      </c>
      <c r="F15" s="158"/>
      <c r="G15" s="12"/>
      <c r="H15" s="168">
        <f>Mva_33</f>
        <v>0</v>
      </c>
      <c r="J15" s="128"/>
      <c r="K15" s="128"/>
    </row>
    <row r="16" spans="2:11">
      <c r="B16" s="161" t="s">
        <v>99</v>
      </c>
      <c r="C16" s="12" t="s">
        <v>124</v>
      </c>
      <c r="D16" s="12"/>
      <c r="E16" s="162">
        <f>ROUND(Sum_34,0)</f>
        <v>0</v>
      </c>
      <c r="F16" s="158"/>
      <c r="G16" s="12"/>
      <c r="H16" s="168">
        <f>Mva_34</f>
        <v>0</v>
      </c>
      <c r="J16" s="128"/>
      <c r="K16" s="128"/>
    </row>
    <row r="17" spans="2:11">
      <c r="B17" s="161" t="s">
        <v>100</v>
      </c>
      <c r="C17" s="12" t="s">
        <v>125</v>
      </c>
      <c r="D17" s="12"/>
      <c r="E17" s="162">
        <f>ROUND(Sum_35,0)</f>
        <v>0</v>
      </c>
      <c r="F17" s="158"/>
      <c r="G17" s="12"/>
      <c r="H17" s="168">
        <f>Mva_35</f>
        <v>0</v>
      </c>
      <c r="J17" s="128"/>
      <c r="K17" s="128"/>
    </row>
    <row r="18" spans="2:11">
      <c r="B18" s="161" t="s">
        <v>101</v>
      </c>
      <c r="C18" s="12" t="s">
        <v>126</v>
      </c>
      <c r="D18" s="12"/>
      <c r="E18" s="162">
        <f>ROUND(Sum_36,0)</f>
        <v>0</v>
      </c>
      <c r="F18" s="158"/>
      <c r="G18" s="12"/>
      <c r="H18" s="168">
        <f>Mva_36</f>
        <v>0</v>
      </c>
      <c r="J18" s="128"/>
      <c r="K18" s="128"/>
    </row>
    <row r="19" spans="2:11">
      <c r="B19" s="161" t="s">
        <v>102</v>
      </c>
      <c r="C19" s="12" t="s">
        <v>127</v>
      </c>
      <c r="D19" s="12"/>
      <c r="E19" s="162">
        <f>ROUND(Sum_37,0)</f>
        <v>0</v>
      </c>
      <c r="F19" s="158"/>
      <c r="G19" s="12"/>
      <c r="H19" s="168">
        <f>Mva_37</f>
        <v>0</v>
      </c>
      <c r="J19" s="128"/>
      <c r="K19" s="128"/>
    </row>
    <row r="20" spans="2:11">
      <c r="B20" s="161" t="s">
        <v>103</v>
      </c>
      <c r="C20" s="12" t="s">
        <v>128</v>
      </c>
      <c r="D20" s="12"/>
      <c r="E20" s="162">
        <f>ROUND(Sum_38,0)</f>
        <v>0</v>
      </c>
      <c r="F20" s="158"/>
      <c r="G20" s="12"/>
      <c r="H20" s="168">
        <f>Mva_38</f>
        <v>0</v>
      </c>
      <c r="J20" s="128"/>
      <c r="K20" s="128"/>
    </row>
    <row r="21" spans="2:11">
      <c r="B21" s="161" t="s">
        <v>104</v>
      </c>
      <c r="C21" s="12" t="s">
        <v>129</v>
      </c>
      <c r="D21" s="12"/>
      <c r="E21" s="162">
        <f>ROUND(Sum_39,0)</f>
        <v>0</v>
      </c>
      <c r="F21" s="158"/>
      <c r="G21" s="12"/>
      <c r="H21" s="168">
        <f>Mva_39</f>
        <v>0</v>
      </c>
      <c r="J21" s="128"/>
      <c r="K21" s="128"/>
    </row>
    <row r="22" spans="2:11">
      <c r="B22" s="161" t="s">
        <v>105</v>
      </c>
      <c r="C22" s="12" t="s">
        <v>130</v>
      </c>
      <c r="D22" s="12"/>
      <c r="E22" s="162">
        <f>ROUND(Sum_40,0)</f>
        <v>0</v>
      </c>
      <c r="F22" s="158"/>
      <c r="G22" s="12"/>
      <c r="H22" s="168">
        <f>Mva_40</f>
        <v>0</v>
      </c>
      <c r="J22" s="128"/>
      <c r="K22" s="128"/>
    </row>
    <row r="23" spans="2:11">
      <c r="B23" s="161" t="s">
        <v>106</v>
      </c>
      <c r="C23" s="12" t="s">
        <v>131</v>
      </c>
      <c r="D23" s="12"/>
      <c r="E23" s="162">
        <f>ROUND(Sum_41,0)</f>
        <v>0</v>
      </c>
      <c r="F23" s="158"/>
      <c r="G23" s="12"/>
      <c r="H23" s="168">
        <f>Mva_41</f>
        <v>0</v>
      </c>
      <c r="J23" s="128"/>
      <c r="K23" s="128"/>
    </row>
    <row r="24" spans="2:11">
      <c r="B24" s="161" t="s">
        <v>107</v>
      </c>
      <c r="C24" s="12" t="s">
        <v>132</v>
      </c>
      <c r="D24" s="12"/>
      <c r="E24" s="162">
        <f>ROUND(Sum_42,0)</f>
        <v>0</v>
      </c>
      <c r="F24" s="158"/>
      <c r="G24" s="12"/>
      <c r="H24" s="168">
        <f>Mva_42</f>
        <v>0</v>
      </c>
      <c r="J24" s="128"/>
      <c r="K24" s="128"/>
    </row>
    <row r="25" spans="2:11">
      <c r="B25" s="161" t="s">
        <v>108</v>
      </c>
      <c r="C25" s="12" t="s">
        <v>133</v>
      </c>
      <c r="D25" s="12"/>
      <c r="E25" s="162">
        <f>ROUND(Sum_44,0)</f>
        <v>0</v>
      </c>
      <c r="F25" s="158"/>
      <c r="G25" s="12"/>
      <c r="H25" s="168">
        <f>Mva_44</f>
        <v>0</v>
      </c>
      <c r="J25" s="128"/>
      <c r="K25" s="128"/>
    </row>
    <row r="26" spans="2:11">
      <c r="B26" s="161"/>
      <c r="C26" s="163" t="s">
        <v>134</v>
      </c>
      <c r="D26" s="163"/>
      <c r="E26" s="164" t="s">
        <v>145</v>
      </c>
      <c r="F26" s="162">
        <f>SUM(E12:E25)</f>
        <v>0</v>
      </c>
      <c r="G26" s="12"/>
      <c r="H26" s="169"/>
      <c r="I26" s="169"/>
      <c r="J26" s="128"/>
      <c r="K26" s="128"/>
    </row>
    <row r="27" spans="2:11">
      <c r="B27" s="161" t="s">
        <v>109</v>
      </c>
      <c r="C27" s="12" t="s">
        <v>135</v>
      </c>
      <c r="D27" s="12"/>
      <c r="E27" s="162">
        <f>ROUND(Sum_51,0)</f>
        <v>0</v>
      </c>
      <c r="F27" s="158"/>
      <c r="G27" s="12"/>
      <c r="H27" s="168">
        <f>Mva_51</f>
        <v>0</v>
      </c>
      <c r="J27" s="128"/>
      <c r="K27" s="128"/>
    </row>
    <row r="28" spans="2:11">
      <c r="B28" s="161" t="s">
        <v>110</v>
      </c>
      <c r="C28" s="157" t="s">
        <v>136</v>
      </c>
      <c r="D28" s="157"/>
      <c r="E28" s="162">
        <f>ROUND(Sum_52,0)</f>
        <v>0</v>
      </c>
      <c r="F28" s="158"/>
      <c r="G28" s="12"/>
      <c r="H28" s="168">
        <f>Mva_52</f>
        <v>0</v>
      </c>
      <c r="J28" s="128"/>
      <c r="K28" s="128"/>
    </row>
    <row r="29" spans="2:11">
      <c r="B29" s="161" t="s">
        <v>111</v>
      </c>
      <c r="C29" s="12" t="s">
        <v>62</v>
      </c>
      <c r="D29" s="12"/>
      <c r="E29" s="162">
        <f>ROUND(Sum_53,0)</f>
        <v>0</v>
      </c>
      <c r="F29" s="158"/>
      <c r="G29" s="12"/>
      <c r="H29" s="168">
        <f>Mva_53</f>
        <v>0</v>
      </c>
      <c r="J29" s="128"/>
      <c r="K29" s="128"/>
    </row>
    <row r="30" spans="2:11">
      <c r="B30" s="161" t="s">
        <v>112</v>
      </c>
      <c r="C30" s="12" t="s">
        <v>137</v>
      </c>
      <c r="D30" s="12"/>
      <c r="E30" s="162">
        <f>ROUND(Sum_54,0)</f>
        <v>0</v>
      </c>
      <c r="F30" s="158"/>
      <c r="G30" s="12"/>
      <c r="H30" s="168">
        <f>Mva_54</f>
        <v>0</v>
      </c>
      <c r="J30" s="128"/>
      <c r="K30" s="128"/>
    </row>
    <row r="31" spans="2:11">
      <c r="B31" s="161" t="s">
        <v>113</v>
      </c>
      <c r="C31" s="12" t="s">
        <v>138</v>
      </c>
      <c r="D31" s="12"/>
      <c r="E31" s="162">
        <f>ROUND(Sum_55,0)</f>
        <v>0</v>
      </c>
      <c r="F31" s="158"/>
      <c r="G31" s="12"/>
      <c r="H31" s="168">
        <f>Mva_55</f>
        <v>0</v>
      </c>
      <c r="J31" s="128"/>
      <c r="K31" s="128"/>
    </row>
    <row r="32" spans="2:11">
      <c r="B32" s="161" t="s">
        <v>114</v>
      </c>
      <c r="C32" s="12" t="s">
        <v>139</v>
      </c>
      <c r="D32" s="12"/>
      <c r="E32" s="162">
        <f>ROUND(Sum_56,0)</f>
        <v>0</v>
      </c>
      <c r="F32" s="158"/>
      <c r="G32" s="12"/>
      <c r="H32" s="168">
        <f>Mva_56</f>
        <v>0</v>
      </c>
      <c r="J32" s="128"/>
      <c r="K32" s="128"/>
    </row>
    <row r="33" spans="1:11">
      <c r="B33" s="161"/>
      <c r="C33" s="163" t="s">
        <v>140</v>
      </c>
      <c r="D33" s="163"/>
      <c r="E33" s="164" t="s">
        <v>145</v>
      </c>
      <c r="F33" s="162">
        <f>SUM(E27:E32)</f>
        <v>0</v>
      </c>
      <c r="G33" s="12"/>
      <c r="H33" s="169"/>
      <c r="I33" s="169"/>
      <c r="J33" s="128"/>
      <c r="K33" s="128"/>
    </row>
    <row r="34" spans="1:11">
      <c r="B34" s="161" t="s">
        <v>115</v>
      </c>
      <c r="C34" s="12" t="s">
        <v>141</v>
      </c>
      <c r="D34" s="12"/>
      <c r="E34" s="162">
        <f>Sum_61</f>
        <v>0</v>
      </c>
      <c r="F34" s="158"/>
      <c r="G34" s="12"/>
      <c r="H34" s="168">
        <f>Mva_61</f>
        <v>0</v>
      </c>
      <c r="J34" s="128"/>
      <c r="K34" s="128"/>
    </row>
    <row r="35" spans="1:11" ht="18" thickBot="1">
      <c r="B35" s="161"/>
      <c r="C35" s="12"/>
      <c r="D35" s="12"/>
      <c r="E35" s="164" t="s">
        <v>145</v>
      </c>
      <c r="F35" s="162">
        <f>E34</f>
        <v>0</v>
      </c>
      <c r="G35" s="12"/>
      <c r="H35" s="169"/>
      <c r="I35" s="169"/>
      <c r="J35" s="128"/>
      <c r="K35" s="128"/>
    </row>
    <row r="36" spans="1:11">
      <c r="B36" s="161"/>
      <c r="C36" s="163" t="s">
        <v>142</v>
      </c>
      <c r="D36" s="163"/>
      <c r="E36" s="164"/>
      <c r="F36" s="165">
        <f>F11+F26+F33+F35</f>
        <v>0</v>
      </c>
      <c r="G36" s="12"/>
      <c r="H36" s="169"/>
      <c r="I36" s="169"/>
      <c r="J36" s="128"/>
      <c r="K36" s="128"/>
    </row>
    <row r="37" spans="1:11" ht="18" thickBot="1">
      <c r="B37" s="161" t="s">
        <v>116</v>
      </c>
      <c r="C37" s="12" t="s">
        <v>143</v>
      </c>
      <c r="D37" s="12"/>
      <c r="E37" s="166" t="str">
        <f>IF(F37,F37/F36,"")</f>
        <v/>
      </c>
      <c r="F37" s="162">
        <f>ROUND(Sum_62,0)</f>
        <v>0</v>
      </c>
      <c r="G37" s="12"/>
      <c r="H37" s="170"/>
      <c r="I37" s="170"/>
      <c r="J37" s="128"/>
      <c r="K37" s="128"/>
    </row>
    <row r="38" spans="1:11" ht="18" thickBot="1">
      <c r="B38" s="161"/>
      <c r="C38" s="163" t="s">
        <v>144</v>
      </c>
      <c r="D38" s="163"/>
      <c r="E38" s="158"/>
      <c r="F38" s="167">
        <f>F36+F37</f>
        <v>0</v>
      </c>
      <c r="G38" s="12"/>
      <c r="H38" s="171">
        <f>SUM(H9:H34)</f>
        <v>0</v>
      </c>
      <c r="J38" s="128"/>
      <c r="K38" s="128"/>
    </row>
    <row r="39" spans="1:11" ht="18" thickTop="1">
      <c r="B39" s="12"/>
      <c r="C39" s="179"/>
      <c r="D39" s="180"/>
      <c r="E39" s="164"/>
      <c r="F39" s="158"/>
      <c r="G39" s="12"/>
      <c r="H39" s="169"/>
      <c r="I39" s="169"/>
      <c r="J39" s="128"/>
      <c r="K39" s="128"/>
    </row>
    <row r="40" spans="1:11">
      <c r="B40" s="161"/>
      <c r="C40" s="163"/>
      <c r="D40" s="163"/>
      <c r="E40" s="158"/>
      <c r="F40" s="158"/>
      <c r="G40" s="12"/>
      <c r="H40" s="148"/>
      <c r="J40" s="128"/>
      <c r="K40" s="128"/>
    </row>
    <row r="41" spans="1:11">
      <c r="B41" s="52"/>
      <c r="C41" s="51"/>
      <c r="D41" s="51"/>
      <c r="E41" s="50"/>
      <c r="F41" s="50"/>
      <c r="J41" s="128"/>
      <c r="K41" s="128"/>
    </row>
    <row r="42" spans="1:11">
      <c r="B42" s="19"/>
      <c r="E42" s="19"/>
      <c r="F42" s="19"/>
      <c r="H42" s="66"/>
      <c r="I42" s="66"/>
      <c r="J42" s="128"/>
      <c r="K42" s="128"/>
    </row>
    <row r="43" spans="1:11">
      <c r="A43" s="128"/>
      <c r="B43" s="128"/>
      <c r="C43" s="128"/>
      <c r="D43" s="128"/>
      <c r="E43" s="128"/>
      <c r="F43" s="128"/>
      <c r="G43" s="128"/>
      <c r="H43" s="128"/>
      <c r="I43" s="128"/>
      <c r="J43" s="128"/>
      <c r="K43" s="128"/>
    </row>
    <row r="44" spans="1:11" ht="226.5" customHeight="1">
      <c r="A44" s="128"/>
      <c r="B44" s="128"/>
      <c r="C44" s="128"/>
      <c r="D44" s="128"/>
      <c r="E44" s="128"/>
      <c r="F44" s="128"/>
      <c r="G44" s="128"/>
      <c r="H44" s="128"/>
      <c r="I44" s="128"/>
      <c r="J44" s="128"/>
      <c r="K44" s="128"/>
    </row>
    <row r="45" spans="1:11">
      <c r="A45" s="128"/>
      <c r="B45" s="128"/>
      <c r="C45" s="128"/>
      <c r="D45" s="128"/>
      <c r="E45" s="128"/>
      <c r="F45" s="128"/>
      <c r="G45" s="128"/>
      <c r="H45" s="128"/>
      <c r="I45" s="128"/>
      <c r="J45" s="128"/>
      <c r="K45" s="128"/>
    </row>
  </sheetData>
  <sheetProtection sheet="1" objects="1" scenarios="1"/>
  <phoneticPr fontId="12" type="noConversion"/>
  <pageMargins left="0.55118110236220474" right="0.23622047244094491" top="0.70866141732283472" bottom="0.19685039370078741" header="0.74803149606299213" footer="0.23622047244094491"/>
  <pageSetup paperSize="9" orientation="portrait" blackAndWhite="1" horizontalDpi="300" verticalDpi="300"/>
  <headerFooter alignWithMargins="0"/>
  <rowBreaks count="1" manualBreakCount="1">
    <brk id="42" max="65535" man="1"/>
  </rowBreaks>
  <colBreaks count="1" manualBreakCount="1">
    <brk id="9" min="1" max="42"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pageSetUpPr fitToPage="1"/>
  </sheetPr>
  <dimension ref="A1:O943"/>
  <sheetViews>
    <sheetView showGridLines="0" showRowColHeaders="0" showZeros="0" showOutlineSymbols="0" zoomScale="125" zoomScaleNormal="125" workbookViewId="0">
      <pane ySplit="5" topLeftCell="A7" activePane="bottomLeft" state="frozen"/>
      <selection pane="bottomLeft" activeCell="A6" sqref="A6"/>
    </sheetView>
  </sheetViews>
  <sheetFormatPr baseColWidth="10" defaultColWidth="9.6640625" defaultRowHeight="13"/>
  <cols>
    <col min="1" max="1" width="6.5" style="198" customWidth="1"/>
    <col min="2" max="2" width="22.6640625" style="1" customWidth="1"/>
    <col min="3" max="3" width="18.6640625" style="15" customWidth="1"/>
    <col min="4" max="4" width="6.6640625" style="37" customWidth="1"/>
    <col min="5" max="5" width="5.33203125" style="54" customWidth="1"/>
    <col min="6" max="6" width="7.6640625" style="37" customWidth="1"/>
    <col min="7" max="7" width="8.5" style="37" customWidth="1"/>
    <col min="8" max="8" width="3" style="29" customWidth="1"/>
    <col min="9" max="9" width="6.6640625" style="37" customWidth="1"/>
    <col min="10" max="10" width="1.6640625" style="37" customWidth="1"/>
    <col min="11" max="11" width="1.6640625" style="302" customWidth="1"/>
    <col min="12" max="12" width="8.33203125" style="457" customWidth="1"/>
    <col min="13" max="13" width="2.6640625" style="136" customWidth="1"/>
    <col min="14" max="14" width="54.1640625" style="136" customWidth="1"/>
    <col min="15" max="15" width="12.6640625" style="136" customWidth="1"/>
    <col min="16" max="16384" width="9.6640625" style="136"/>
  </cols>
  <sheetData>
    <row r="1" spans="1:15" ht="18" customHeight="1">
      <c r="A1" s="197"/>
      <c r="B1" s="128"/>
      <c r="C1" s="128"/>
      <c r="D1" s="128"/>
      <c r="E1" s="128"/>
      <c r="F1" s="128"/>
      <c r="G1" s="128"/>
      <c r="H1" s="128"/>
      <c r="I1" s="128"/>
      <c r="J1" s="128"/>
      <c r="K1" s="323"/>
      <c r="L1" s="455"/>
      <c r="M1" s="128"/>
      <c r="N1" s="128"/>
      <c r="O1" s="128"/>
    </row>
    <row r="2" spans="1:15" ht="18" customHeight="1">
      <c r="A2" s="197"/>
      <c r="B2" s="128"/>
      <c r="C2" s="128"/>
      <c r="D2" s="128"/>
      <c r="E2" s="128"/>
      <c r="F2" s="128"/>
      <c r="G2" s="128"/>
      <c r="H2" s="539">
        <f>TOTAL</f>
        <v>0</v>
      </c>
      <c r="I2" s="540"/>
      <c r="J2" s="128"/>
      <c r="K2" s="323"/>
      <c r="L2" s="455"/>
      <c r="M2" s="128"/>
      <c r="N2" s="331">
        <f>ASSUMPTIONS!$N$2</f>
        <v>1.25</v>
      </c>
      <c r="O2" s="128"/>
    </row>
    <row r="3" spans="1:15" s="1" customFormat="1" ht="11" customHeight="1">
      <c r="A3" s="533" t="s">
        <v>146</v>
      </c>
      <c r="B3" s="512" t="s">
        <v>173</v>
      </c>
      <c r="C3" s="318" t="s">
        <v>719</v>
      </c>
      <c r="D3" s="29" t="s">
        <v>41</v>
      </c>
      <c r="E3" s="55" t="s">
        <v>13</v>
      </c>
      <c r="F3" s="29" t="s">
        <v>14</v>
      </c>
      <c r="G3" s="29" t="s">
        <v>15</v>
      </c>
      <c r="H3" s="30" t="s">
        <v>16</v>
      </c>
      <c r="I3" s="29" t="s">
        <v>17</v>
      </c>
      <c r="J3" s="29"/>
      <c r="K3" s="302"/>
      <c r="L3" s="456" t="s">
        <v>18</v>
      </c>
      <c r="M3" s="37"/>
      <c r="N3" s="303"/>
      <c r="O3" s="128"/>
    </row>
    <row r="4" spans="1:15" s="1" customFormat="1" hidden="1">
      <c r="A4" s="198"/>
      <c r="C4" s="15"/>
      <c r="D4" s="37"/>
      <c r="E4" s="54"/>
      <c r="F4" s="37"/>
      <c r="G4" s="37"/>
      <c r="H4" s="29"/>
      <c r="I4" s="37"/>
      <c r="J4" s="37"/>
      <c r="K4" s="324"/>
      <c r="L4" s="457"/>
      <c r="M4" s="128"/>
      <c r="N4" s="128"/>
      <c r="O4" s="128"/>
    </row>
    <row r="5" spans="1:15" s="1" customFormat="1" ht="2" customHeight="1">
      <c r="A5" s="197"/>
      <c r="B5" s="128"/>
      <c r="C5" s="128"/>
      <c r="D5" s="128"/>
      <c r="E5" s="128"/>
      <c r="F5" s="128"/>
      <c r="G5" s="128"/>
      <c r="H5" s="128"/>
      <c r="I5" s="128"/>
      <c r="J5" s="128"/>
      <c r="K5" s="323"/>
      <c r="L5" s="455"/>
      <c r="M5" s="128"/>
      <c r="N5" s="128"/>
      <c r="O5" s="128"/>
    </row>
    <row r="6" spans="1:15" ht="0.75" customHeight="1">
      <c r="A6" s="199" t="s">
        <v>147</v>
      </c>
      <c r="B6" s="1" t="s">
        <v>147</v>
      </c>
      <c r="C6" s="15" t="s">
        <v>147</v>
      </c>
      <c r="D6" s="37" t="s">
        <v>147</v>
      </c>
      <c r="F6" s="37" t="s">
        <v>147</v>
      </c>
      <c r="G6" s="37" t="s">
        <v>147</v>
      </c>
      <c r="H6" s="29" t="s">
        <v>147</v>
      </c>
      <c r="I6" s="37" t="s">
        <v>147</v>
      </c>
      <c r="K6" s="324"/>
      <c r="L6" s="458" t="s">
        <v>724</v>
      </c>
      <c r="N6" s="173"/>
      <c r="O6" s="173"/>
    </row>
    <row r="7" spans="1:15" s="1" customFormat="1" ht="24.75" customHeight="1">
      <c r="A7" s="200" t="s">
        <v>148</v>
      </c>
      <c r="B7" s="12"/>
      <c r="C7" s="15"/>
      <c r="D7" s="149" t="s">
        <v>41</v>
      </c>
      <c r="E7" s="150" t="s">
        <v>13</v>
      </c>
      <c r="F7" s="149" t="s">
        <v>14</v>
      </c>
      <c r="G7" s="149" t="s">
        <v>15</v>
      </c>
      <c r="H7" s="149" t="s">
        <v>16</v>
      </c>
      <c r="I7" s="151" t="s">
        <v>17</v>
      </c>
      <c r="J7" s="151"/>
      <c r="K7" s="324"/>
      <c r="L7" s="459" t="s">
        <v>18</v>
      </c>
      <c r="M7" s="147"/>
      <c r="N7" s="173"/>
      <c r="O7" s="173"/>
    </row>
    <row r="8" spans="1:15" s="1" customFormat="1">
      <c r="A8" s="196">
        <v>101010</v>
      </c>
      <c r="B8" s="6" t="s">
        <v>174</v>
      </c>
      <c r="C8" s="16"/>
      <c r="D8" s="56"/>
      <c r="E8" s="56"/>
      <c r="F8" s="78"/>
      <c r="G8" s="334">
        <f>IF(X=0,(IF(Me=0,Sa,Me*Sa)),(IF(Me=0,Sa*X,Me*X*Sa)))</f>
        <v>0</v>
      </c>
      <c r="H8" s="332">
        <f t="shared" ref="H8:H19" si="0">IF(Sum,Sos,0)</f>
        <v>0</v>
      </c>
      <c r="I8" s="333">
        <f>IF(Prosent&lt;&gt;0,(Sum*Prosent)/100,0)</f>
        <v>0</v>
      </c>
      <c r="J8" s="37"/>
      <c r="K8" s="325"/>
      <c r="L8" s="460" t="str">
        <f>IF(FMVA&lt;&gt;"",(IF(X=mva,(Sum/mva)*MVAsats%,Sum*MVAsats%)),"" )</f>
        <v/>
      </c>
      <c r="M8" s="147"/>
      <c r="N8" s="173"/>
      <c r="O8" s="173"/>
    </row>
    <row r="9" spans="1:15" s="1" customFormat="1">
      <c r="A9" s="196">
        <v>101011</v>
      </c>
      <c r="B9" s="6" t="s">
        <v>175</v>
      </c>
      <c r="C9" s="16"/>
      <c r="D9" s="57"/>
      <c r="E9" s="56"/>
      <c r="F9" s="78"/>
      <c r="G9" s="335">
        <f t="shared" ref="G9:G19" si="1">IF(X=0,(IF(Me=0,Sa,Me*Sa)),(IF(Me=0,Sa*X,Me*X*Sa)))</f>
        <v>0</v>
      </c>
      <c r="H9" s="332">
        <f t="shared" si="0"/>
        <v>0</v>
      </c>
      <c r="I9" s="333">
        <f t="shared" ref="I9:I16" si="2">IF(Prosent&lt;&gt;0,(Sum*Prosent)/100,0)</f>
        <v>0</v>
      </c>
      <c r="J9" s="37"/>
      <c r="K9" s="325"/>
      <c r="L9" s="460" t="str">
        <f t="shared" ref="L9:L32" si="3">IF(FMVA&lt;&gt;"",(IF(X=mva,(Sum/mva)*MVAsats%,Sum*MVAsats%)),"" )</f>
        <v/>
      </c>
      <c r="M9" s="147"/>
      <c r="N9" s="173"/>
      <c r="O9" s="173"/>
    </row>
    <row r="10" spans="1:15" s="1" customFormat="1">
      <c r="A10" s="196">
        <v>101012</v>
      </c>
      <c r="B10" s="6" t="s">
        <v>176</v>
      </c>
      <c r="C10" s="16"/>
      <c r="D10" s="57"/>
      <c r="E10" s="56"/>
      <c r="F10" s="78"/>
      <c r="G10" s="335">
        <f t="shared" si="1"/>
        <v>0</v>
      </c>
      <c r="H10" s="332">
        <f t="shared" si="0"/>
        <v>0</v>
      </c>
      <c r="I10" s="333">
        <f t="shared" si="2"/>
        <v>0</v>
      </c>
      <c r="J10" s="37"/>
      <c r="K10" s="325"/>
      <c r="L10" s="460" t="str">
        <f t="shared" si="3"/>
        <v/>
      </c>
      <c r="M10" s="147"/>
      <c r="N10" s="173"/>
      <c r="O10" s="173"/>
    </row>
    <row r="11" spans="1:15" s="1" customFormat="1">
      <c r="A11" s="196">
        <v>101013</v>
      </c>
      <c r="B11" s="6" t="s">
        <v>177</v>
      </c>
      <c r="C11" s="16"/>
      <c r="D11" s="57"/>
      <c r="E11" s="56"/>
      <c r="F11" s="78"/>
      <c r="G11" s="335">
        <f t="shared" si="1"/>
        <v>0</v>
      </c>
      <c r="H11" s="332">
        <f t="shared" si="0"/>
        <v>0</v>
      </c>
      <c r="I11" s="333">
        <f t="shared" si="2"/>
        <v>0</v>
      </c>
      <c r="J11" s="37"/>
      <c r="K11" s="325"/>
      <c r="L11" s="460" t="str">
        <f t="shared" si="3"/>
        <v/>
      </c>
      <c r="M11" s="147"/>
      <c r="N11" s="173"/>
      <c r="O11" s="173"/>
    </row>
    <row r="12" spans="1:15" s="1" customFormat="1">
      <c r="A12" s="196">
        <v>101014</v>
      </c>
      <c r="B12" s="6" t="s">
        <v>178</v>
      </c>
      <c r="C12" s="16"/>
      <c r="D12" s="57"/>
      <c r="E12" s="56"/>
      <c r="F12" s="78"/>
      <c r="G12" s="335">
        <f t="shared" si="1"/>
        <v>0</v>
      </c>
      <c r="H12" s="332">
        <f t="shared" si="0"/>
        <v>0</v>
      </c>
      <c r="I12" s="333">
        <f t="shared" si="2"/>
        <v>0</v>
      </c>
      <c r="J12" s="37"/>
      <c r="K12" s="325"/>
      <c r="L12" s="460" t="str">
        <f t="shared" si="3"/>
        <v/>
      </c>
      <c r="M12" s="147"/>
      <c r="N12" s="173"/>
      <c r="O12" s="173"/>
    </row>
    <row r="13" spans="1:15" s="1" customFormat="1">
      <c r="A13" s="196">
        <v>101019</v>
      </c>
      <c r="B13" s="6" t="s">
        <v>179</v>
      </c>
      <c r="C13" s="16"/>
      <c r="D13" s="57"/>
      <c r="E13" s="56"/>
      <c r="F13" s="78"/>
      <c r="G13" s="335">
        <f t="shared" si="1"/>
        <v>0</v>
      </c>
      <c r="H13" s="332">
        <f t="shared" si="0"/>
        <v>0</v>
      </c>
      <c r="I13" s="333">
        <f t="shared" si="2"/>
        <v>0</v>
      </c>
      <c r="J13" s="37"/>
      <c r="K13" s="325"/>
      <c r="L13" s="460" t="str">
        <f t="shared" si="3"/>
        <v/>
      </c>
      <c r="M13" s="147"/>
      <c r="N13" s="173"/>
      <c r="O13" s="173"/>
    </row>
    <row r="14" spans="1:15" s="1" customFormat="1">
      <c r="A14" s="196">
        <v>101110</v>
      </c>
      <c r="B14" s="6" t="s">
        <v>180</v>
      </c>
      <c r="C14" s="16"/>
      <c r="D14" s="57"/>
      <c r="E14" s="56"/>
      <c r="F14" s="78"/>
      <c r="G14" s="335">
        <f t="shared" si="1"/>
        <v>0</v>
      </c>
      <c r="H14" s="332">
        <f t="shared" si="0"/>
        <v>0</v>
      </c>
      <c r="I14" s="333">
        <f t="shared" si="2"/>
        <v>0</v>
      </c>
      <c r="J14" s="37"/>
      <c r="K14" s="325"/>
      <c r="L14" s="460" t="str">
        <f t="shared" si="3"/>
        <v/>
      </c>
      <c r="M14" s="147"/>
      <c r="N14" s="173"/>
      <c r="O14" s="173"/>
    </row>
    <row r="15" spans="1:15" s="1" customFormat="1">
      <c r="A15" s="196">
        <v>101218</v>
      </c>
      <c r="B15" s="6" t="s">
        <v>181</v>
      </c>
      <c r="C15" s="16"/>
      <c r="D15" s="57"/>
      <c r="E15" s="56"/>
      <c r="F15" s="78"/>
      <c r="G15" s="335">
        <f t="shared" si="1"/>
        <v>0</v>
      </c>
      <c r="H15" s="332">
        <f t="shared" si="0"/>
        <v>0</v>
      </c>
      <c r="I15" s="333">
        <f t="shared" si="2"/>
        <v>0</v>
      </c>
      <c r="J15" s="37"/>
      <c r="K15" s="325"/>
      <c r="L15" s="460" t="str">
        <f t="shared" si="3"/>
        <v/>
      </c>
      <c r="M15" s="147"/>
      <c r="N15" s="173"/>
      <c r="O15" s="173"/>
    </row>
    <row r="16" spans="1:15" s="1" customFormat="1">
      <c r="A16" s="196">
        <v>104010</v>
      </c>
      <c r="B16" s="6" t="s">
        <v>182</v>
      </c>
      <c r="C16" s="16"/>
      <c r="D16" s="57"/>
      <c r="E16" s="56"/>
      <c r="F16" s="78"/>
      <c r="G16" s="335">
        <f t="shared" si="1"/>
        <v>0</v>
      </c>
      <c r="H16" s="332">
        <f t="shared" si="0"/>
        <v>0</v>
      </c>
      <c r="I16" s="333">
        <f t="shared" si="2"/>
        <v>0</v>
      </c>
      <c r="J16" s="37"/>
      <c r="K16" s="325"/>
      <c r="L16" s="460" t="str">
        <f t="shared" si="3"/>
        <v/>
      </c>
      <c r="M16" s="147"/>
      <c r="N16" s="173"/>
      <c r="O16" s="173"/>
    </row>
    <row r="17" spans="1:15" s="1" customFormat="1">
      <c r="A17" s="196">
        <v>104016</v>
      </c>
      <c r="B17" s="8" t="s">
        <v>183</v>
      </c>
      <c r="C17" s="16"/>
      <c r="D17" s="57"/>
      <c r="E17" s="56"/>
      <c r="F17" s="78"/>
      <c r="G17" s="335">
        <f t="shared" si="1"/>
        <v>0</v>
      </c>
      <c r="H17" s="332">
        <f t="shared" si="0"/>
        <v>0</v>
      </c>
      <c r="I17" s="333">
        <f>IF(H17&lt;&gt;0,(G17*H17)/100,0)</f>
        <v>0</v>
      </c>
      <c r="J17" s="37"/>
      <c r="K17" s="325"/>
      <c r="L17" s="460" t="str">
        <f t="shared" si="3"/>
        <v/>
      </c>
      <c r="M17" s="147"/>
      <c r="N17" s="173"/>
      <c r="O17" s="173"/>
    </row>
    <row r="18" spans="1:15" s="1" customFormat="1">
      <c r="A18" s="196">
        <v>104090</v>
      </c>
      <c r="B18" s="8" t="s">
        <v>184</v>
      </c>
      <c r="C18" s="16"/>
      <c r="D18" s="57"/>
      <c r="E18" s="56"/>
      <c r="F18" s="78"/>
      <c r="G18" s="335">
        <f t="shared" si="1"/>
        <v>0</v>
      </c>
      <c r="H18" s="332">
        <f t="shared" si="0"/>
        <v>0</v>
      </c>
      <c r="I18" s="333">
        <f>IF(H18&lt;&gt;0,(G18*H18)/100,0)</f>
        <v>0</v>
      </c>
      <c r="J18" s="37"/>
      <c r="K18" s="325"/>
      <c r="L18" s="460" t="str">
        <f t="shared" si="3"/>
        <v/>
      </c>
      <c r="M18" s="147"/>
      <c r="N18" s="173"/>
      <c r="O18" s="173"/>
    </row>
    <row r="19" spans="1:15" s="1" customFormat="1">
      <c r="A19" s="196">
        <v>104091</v>
      </c>
      <c r="B19" s="7" t="s">
        <v>185</v>
      </c>
      <c r="C19" s="16"/>
      <c r="D19" s="58"/>
      <c r="E19" s="56"/>
      <c r="F19" s="79"/>
      <c r="G19" s="335">
        <f t="shared" si="1"/>
        <v>0</v>
      </c>
      <c r="H19" s="332">
        <f t="shared" si="0"/>
        <v>0</v>
      </c>
      <c r="I19" s="333">
        <f>IF(H19&lt;&gt;0,(G19*H19)/100,0)</f>
        <v>0</v>
      </c>
      <c r="J19" s="37"/>
      <c r="K19" s="325"/>
      <c r="L19" s="460" t="str">
        <f t="shared" si="3"/>
        <v/>
      </c>
      <c r="M19" s="147"/>
      <c r="N19" s="173"/>
      <c r="O19" s="173"/>
    </row>
    <row r="20" spans="1:15" s="1" customFormat="1">
      <c r="A20" s="196">
        <v>104095</v>
      </c>
      <c r="B20" s="44" t="s">
        <v>186</v>
      </c>
      <c r="C20" s="16"/>
      <c r="D20" s="59"/>
      <c r="E20" s="56"/>
      <c r="F20" s="80"/>
      <c r="G20" s="335">
        <f>SUM(I8:I19)</f>
        <v>0</v>
      </c>
      <c r="H20" s="34"/>
      <c r="I20" s="35" t="s">
        <v>723</v>
      </c>
      <c r="J20" s="35"/>
      <c r="K20" s="509"/>
      <c r="L20" s="461"/>
      <c r="M20" s="147"/>
      <c r="N20" s="173"/>
      <c r="O20" s="173"/>
    </row>
    <row r="21" spans="1:15" s="1" customFormat="1">
      <c r="A21" s="196">
        <v>109010</v>
      </c>
      <c r="B21" s="43" t="s">
        <v>187</v>
      </c>
      <c r="C21" s="16"/>
      <c r="D21" s="60"/>
      <c r="E21" s="56"/>
      <c r="F21" s="81"/>
      <c r="G21" s="335">
        <f t="shared" ref="G21:G32" si="4">IF(X=0,(IF(Me=0,Sa,Me*Sa)),(IF(Me=0,Sa*X,Me*X*Sa)))</f>
        <v>0</v>
      </c>
      <c r="H21" s="34"/>
      <c r="I21" s="35"/>
      <c r="J21" s="35"/>
      <c r="K21" s="325"/>
      <c r="L21" s="460" t="str">
        <f t="shared" si="3"/>
        <v/>
      </c>
      <c r="M21" s="147"/>
      <c r="N21" s="173"/>
      <c r="O21" s="173"/>
    </row>
    <row r="22" spans="1:15" s="1" customFormat="1">
      <c r="A22" s="196">
        <v>109013</v>
      </c>
      <c r="B22" s="7" t="s">
        <v>188</v>
      </c>
      <c r="C22" s="16"/>
      <c r="D22" s="60"/>
      <c r="E22" s="56"/>
      <c r="F22" s="81"/>
      <c r="G22" s="335">
        <f t="shared" si="4"/>
        <v>0</v>
      </c>
      <c r="H22" s="34"/>
      <c r="I22" s="37"/>
      <c r="J22" s="37"/>
      <c r="K22" s="325"/>
      <c r="L22" s="460" t="str">
        <f t="shared" si="3"/>
        <v/>
      </c>
      <c r="M22" s="147"/>
      <c r="N22" s="173"/>
      <c r="O22" s="173"/>
    </row>
    <row r="23" spans="1:15" s="1" customFormat="1">
      <c r="A23" s="196">
        <v>109022</v>
      </c>
      <c r="B23" s="7" t="s">
        <v>189</v>
      </c>
      <c r="C23" s="16"/>
      <c r="D23" s="60"/>
      <c r="E23" s="56"/>
      <c r="F23" s="81"/>
      <c r="G23" s="335">
        <f t="shared" si="4"/>
        <v>0</v>
      </c>
      <c r="H23" s="38"/>
      <c r="I23" s="37"/>
      <c r="J23" s="37"/>
      <c r="K23" s="325"/>
      <c r="L23" s="460" t="str">
        <f t="shared" si="3"/>
        <v/>
      </c>
      <c r="M23" s="147"/>
      <c r="N23" s="173"/>
      <c r="O23" s="173"/>
    </row>
    <row r="24" spans="1:15" s="1" customFormat="1">
      <c r="A24" s="196">
        <v>109029</v>
      </c>
      <c r="B24" s="7" t="s">
        <v>190</v>
      </c>
      <c r="C24" s="16"/>
      <c r="D24" s="60"/>
      <c r="E24" s="56"/>
      <c r="F24" s="81"/>
      <c r="G24" s="335">
        <f t="shared" si="4"/>
        <v>0</v>
      </c>
      <c r="H24" s="38"/>
      <c r="I24" s="37"/>
      <c r="J24" s="37"/>
      <c r="K24" s="325"/>
      <c r="L24" s="460" t="str">
        <f t="shared" si="3"/>
        <v/>
      </c>
      <c r="M24" s="147"/>
      <c r="N24" s="173"/>
      <c r="O24" s="173"/>
    </row>
    <row r="25" spans="1:15" s="1" customFormat="1">
      <c r="A25" s="196">
        <v>109060</v>
      </c>
      <c r="B25" s="7" t="s">
        <v>191</v>
      </c>
      <c r="C25" s="16"/>
      <c r="D25" s="60"/>
      <c r="E25" s="56"/>
      <c r="F25" s="81"/>
      <c r="G25" s="335">
        <f t="shared" si="4"/>
        <v>0</v>
      </c>
      <c r="H25" s="38"/>
      <c r="I25" s="37"/>
      <c r="J25" s="37"/>
      <c r="K25" s="325"/>
      <c r="L25" s="460" t="str">
        <f t="shared" si="3"/>
        <v/>
      </c>
      <c r="M25" s="147"/>
      <c r="N25" s="173"/>
      <c r="O25" s="173"/>
    </row>
    <row r="26" spans="1:15" s="1" customFormat="1">
      <c r="A26" s="196">
        <v>109061</v>
      </c>
      <c r="B26" s="7" t="s">
        <v>192</v>
      </c>
      <c r="C26" s="16"/>
      <c r="D26" s="60"/>
      <c r="E26" s="56"/>
      <c r="F26" s="81"/>
      <c r="G26" s="335">
        <f t="shared" si="4"/>
        <v>0</v>
      </c>
      <c r="H26" s="38"/>
      <c r="I26" s="37"/>
      <c r="J26" s="37"/>
      <c r="K26" s="325"/>
      <c r="L26" s="460" t="str">
        <f t="shared" si="3"/>
        <v/>
      </c>
      <c r="M26" s="147"/>
      <c r="N26" s="173"/>
      <c r="O26" s="173"/>
    </row>
    <row r="27" spans="1:15" s="1" customFormat="1">
      <c r="A27" s="196">
        <v>109069</v>
      </c>
      <c r="B27" s="7" t="s">
        <v>193</v>
      </c>
      <c r="C27" s="16"/>
      <c r="D27" s="60"/>
      <c r="E27" s="56"/>
      <c r="F27" s="81"/>
      <c r="G27" s="335">
        <f t="shared" si="4"/>
        <v>0</v>
      </c>
      <c r="H27" s="34"/>
      <c r="I27" s="38"/>
      <c r="J27" s="38"/>
      <c r="K27" s="325"/>
      <c r="L27" s="460" t="str">
        <f t="shared" si="3"/>
        <v/>
      </c>
      <c r="M27" s="147"/>
      <c r="N27" s="173"/>
      <c r="O27" s="173"/>
    </row>
    <row r="28" spans="1:15" s="1" customFormat="1">
      <c r="A28" s="196">
        <v>109070</v>
      </c>
      <c r="B28" s="7" t="s">
        <v>194</v>
      </c>
      <c r="C28" s="16"/>
      <c r="D28" s="60"/>
      <c r="E28" s="56"/>
      <c r="F28" s="81"/>
      <c r="G28" s="335">
        <f t="shared" si="4"/>
        <v>0</v>
      </c>
      <c r="H28" s="34"/>
      <c r="I28" s="38"/>
      <c r="J28" s="38"/>
      <c r="K28" s="325"/>
      <c r="L28" s="460" t="str">
        <f t="shared" si="3"/>
        <v/>
      </c>
      <c r="M28" s="147"/>
      <c r="N28" s="173"/>
      <c r="O28" s="173"/>
    </row>
    <row r="29" spans="1:15" s="1" customFormat="1">
      <c r="A29" s="196">
        <v>109072</v>
      </c>
      <c r="B29" s="7" t="s">
        <v>195</v>
      </c>
      <c r="C29" s="16"/>
      <c r="D29" s="60"/>
      <c r="E29" s="56"/>
      <c r="F29" s="81"/>
      <c r="G29" s="335">
        <f t="shared" si="4"/>
        <v>0</v>
      </c>
      <c r="H29" s="34"/>
      <c r="I29" s="38"/>
      <c r="J29" s="38"/>
      <c r="K29" s="325"/>
      <c r="L29" s="460" t="str">
        <f t="shared" si="3"/>
        <v/>
      </c>
      <c r="M29" s="147"/>
      <c r="N29" s="173"/>
      <c r="O29" s="173"/>
    </row>
    <row r="30" spans="1:15" s="1" customFormat="1">
      <c r="A30" s="196">
        <v>109073</v>
      </c>
      <c r="B30" s="7" t="s">
        <v>196</v>
      </c>
      <c r="C30" s="16"/>
      <c r="D30" s="60"/>
      <c r="E30" s="56"/>
      <c r="F30" s="81"/>
      <c r="G30" s="335">
        <f t="shared" si="4"/>
        <v>0</v>
      </c>
      <c r="H30" s="34"/>
      <c r="I30" s="38"/>
      <c r="J30" s="38"/>
      <c r="K30" s="325"/>
      <c r="L30" s="460" t="str">
        <f t="shared" si="3"/>
        <v/>
      </c>
      <c r="M30" s="147"/>
      <c r="N30" s="173"/>
      <c r="O30" s="173"/>
    </row>
    <row r="31" spans="1:15" s="1" customFormat="1">
      <c r="A31" s="196">
        <v>109078</v>
      </c>
      <c r="B31" s="7" t="s">
        <v>197</v>
      </c>
      <c r="C31" s="16"/>
      <c r="D31" s="60"/>
      <c r="E31" s="56"/>
      <c r="F31" s="81"/>
      <c r="G31" s="335">
        <f t="shared" si="4"/>
        <v>0</v>
      </c>
      <c r="H31" s="34"/>
      <c r="I31" s="38"/>
      <c r="J31" s="38"/>
      <c r="K31" s="325"/>
      <c r="L31" s="460" t="str">
        <f t="shared" si="3"/>
        <v/>
      </c>
      <c r="M31" s="147"/>
      <c r="N31" s="173"/>
      <c r="O31" s="173"/>
    </row>
    <row r="32" spans="1:15" s="1" customFormat="1">
      <c r="A32" s="196">
        <v>109093</v>
      </c>
      <c r="B32" s="190" t="s">
        <v>198</v>
      </c>
      <c r="C32" s="191"/>
      <c r="D32" s="192"/>
      <c r="E32" s="56"/>
      <c r="F32" s="193"/>
      <c r="G32" s="336">
        <f t="shared" si="4"/>
        <v>0</v>
      </c>
      <c r="H32" s="34"/>
      <c r="I32" s="37"/>
      <c r="J32" s="37"/>
      <c r="K32" s="325"/>
      <c r="L32" s="460" t="str">
        <f t="shared" si="3"/>
        <v/>
      </c>
      <c r="M32" s="147"/>
      <c r="N32" s="173"/>
      <c r="O32" s="173"/>
    </row>
    <row r="33" spans="1:15" s="1" customFormat="1" ht="14" thickBot="1">
      <c r="A33" s="201" t="s">
        <v>149</v>
      </c>
      <c r="C33" s="17"/>
      <c r="D33" s="37"/>
      <c r="E33" s="54"/>
      <c r="F33" s="189" t="s">
        <v>722</v>
      </c>
      <c r="G33" s="337">
        <f>SUM(G8:G32)</f>
        <v>0</v>
      </c>
      <c r="H33" s="34"/>
      <c r="I33" s="37"/>
      <c r="J33" s="37"/>
      <c r="K33" s="324"/>
      <c r="L33" s="337">
        <f>SUM(L7:L32)</f>
        <v>0</v>
      </c>
      <c r="M33" s="147"/>
      <c r="N33" s="173"/>
      <c r="O33" s="173"/>
    </row>
    <row r="34" spans="1:15" s="1" customFormat="1" ht="0.75" customHeight="1" thickTop="1">
      <c r="A34" s="198"/>
      <c r="C34" s="17"/>
      <c r="D34" s="37"/>
      <c r="E34" s="54"/>
      <c r="F34" s="37"/>
      <c r="H34" s="32"/>
      <c r="I34" s="37"/>
      <c r="J34" s="37"/>
      <c r="K34" s="324"/>
      <c r="L34" s="457"/>
      <c r="M34" s="147"/>
      <c r="N34" s="173"/>
      <c r="O34" s="173"/>
    </row>
    <row r="35" spans="1:15" s="1" customFormat="1" ht="24.75" customHeight="1" thickTop="1">
      <c r="A35" s="200" t="s">
        <v>150</v>
      </c>
      <c r="B35" s="2"/>
      <c r="C35" s="17"/>
      <c r="D35" s="149" t="s">
        <v>41</v>
      </c>
      <c r="E35" s="150" t="s">
        <v>13</v>
      </c>
      <c r="F35" s="149" t="s">
        <v>14</v>
      </c>
      <c r="G35" s="149" t="s">
        <v>15</v>
      </c>
      <c r="H35" s="149" t="s">
        <v>16</v>
      </c>
      <c r="I35" s="151" t="s">
        <v>17</v>
      </c>
      <c r="J35" s="151"/>
      <c r="K35" s="324"/>
      <c r="L35" s="459" t="s">
        <v>18</v>
      </c>
      <c r="M35" s="147"/>
      <c r="N35" s="173"/>
      <c r="O35" s="173"/>
    </row>
    <row r="36" spans="1:15" s="1" customFormat="1">
      <c r="A36" s="196">
        <v>111015</v>
      </c>
      <c r="B36" s="6" t="s">
        <v>199</v>
      </c>
      <c r="C36" s="16"/>
      <c r="D36" s="57"/>
      <c r="E36" s="56"/>
      <c r="F36" s="78"/>
      <c r="G36" s="335">
        <f>IF(X=0,(IF(Me=0,Sa,Me*Sa)),(IF(Me=0,Sa*X,Me*X*Sa)))</f>
        <v>0</v>
      </c>
      <c r="H36" s="332">
        <f>IF(Sum,Sos,0)</f>
        <v>0</v>
      </c>
      <c r="I36" s="333">
        <f>IF(Prosent&lt;&gt;0,(Sum*Prosent)/100,0)</f>
        <v>0</v>
      </c>
      <c r="J36" s="37"/>
      <c r="K36" s="325"/>
      <c r="L36" s="460" t="str">
        <f>IF(FMVA&lt;&gt;"",(IF(X=mva,(Sum/mva)*MVAsats%,Sum*MVAsats%)),"" )</f>
        <v/>
      </c>
      <c r="M36" s="147"/>
      <c r="N36" s="173"/>
      <c r="O36" s="173"/>
    </row>
    <row r="37" spans="1:15" s="1" customFormat="1">
      <c r="A37" s="196">
        <v>111016</v>
      </c>
      <c r="B37" s="6" t="s">
        <v>200</v>
      </c>
      <c r="C37" s="16"/>
      <c r="D37" s="57"/>
      <c r="E37" s="56"/>
      <c r="F37" s="78"/>
      <c r="G37" s="335">
        <f>IF(X=0,(IF(Me=0,Sa,Me*Sa)),(IF(Me=0,Sa*X,Me*X*Sa)))</f>
        <v>0</v>
      </c>
      <c r="H37" s="332">
        <f>IF(Sum,Sos,0)</f>
        <v>0</v>
      </c>
      <c r="I37" s="333">
        <f>IF(Prosent&lt;&gt;0,(Sum*Prosent)/100,0)</f>
        <v>0</v>
      </c>
      <c r="J37" s="37"/>
      <c r="K37" s="325"/>
      <c r="L37" s="460" t="str">
        <f>IF(FMVA&lt;&gt;"",(IF(X=mva,(Sum/mva)*MVAsats%,Sum*MVAsats%)),"" )</f>
        <v/>
      </c>
      <c r="M37" s="147"/>
      <c r="N37" s="173"/>
      <c r="O37" s="173"/>
    </row>
    <row r="38" spans="1:15" s="1" customFormat="1">
      <c r="A38" s="196">
        <v>111017</v>
      </c>
      <c r="B38" s="6" t="s">
        <v>201</v>
      </c>
      <c r="C38" s="16"/>
      <c r="D38" s="57"/>
      <c r="E38" s="56"/>
      <c r="F38" s="78"/>
      <c r="G38" s="335">
        <f>IF(X=0,(IF(Me=0,Sa,Me*Sa)),(IF(Me=0,Sa*X,Me*X*Sa)))</f>
        <v>0</v>
      </c>
      <c r="H38" s="332">
        <f>IF(Sum,Sos,0)</f>
        <v>0</v>
      </c>
      <c r="I38" s="333">
        <f>IF(Prosent&lt;&gt;0,(Sum*Prosent)/100,0)</f>
        <v>0</v>
      </c>
      <c r="J38" s="37"/>
      <c r="K38" s="325"/>
      <c r="L38" s="460" t="str">
        <f>IF(FMVA&lt;&gt;"",(IF(X=mva,(Sum/mva)*MVAsats%,Sum*MVAsats%)),"" )</f>
        <v/>
      </c>
      <c r="M38" s="147"/>
      <c r="N38" s="173"/>
      <c r="O38" s="173"/>
    </row>
    <row r="39" spans="1:15" s="1" customFormat="1">
      <c r="A39" s="196">
        <v>111110</v>
      </c>
      <c r="B39" s="6" t="s">
        <v>180</v>
      </c>
      <c r="C39" s="16"/>
      <c r="D39" s="57"/>
      <c r="E39" s="56"/>
      <c r="F39" s="78"/>
      <c r="G39" s="335">
        <f>IF(X=0,(IF(Me=0,Sa,Me*Sa)),(IF(Me=0,Sa*X,Me*X*Sa)))</f>
        <v>0</v>
      </c>
      <c r="H39" s="332">
        <f>IF(Sum,Sos,0)</f>
        <v>0</v>
      </c>
      <c r="I39" s="333">
        <f>IF(Prosent&lt;&gt;0,(Sum*Prosent)/100,0)</f>
        <v>0</v>
      </c>
      <c r="J39" s="37"/>
      <c r="K39" s="325"/>
      <c r="L39" s="460" t="str">
        <f>IF(FMVA&lt;&gt;"",(IF(X=mva,(Sum/mva)*MVAsats%,Sum*MVAsats%)),"" )</f>
        <v/>
      </c>
      <c r="M39" s="147"/>
      <c r="N39" s="173"/>
      <c r="O39" s="173"/>
    </row>
    <row r="40" spans="1:15" s="1" customFormat="1">
      <c r="A40" s="196">
        <v>111116</v>
      </c>
      <c r="B40" s="7" t="s">
        <v>202</v>
      </c>
      <c r="C40" s="16"/>
      <c r="D40" s="61"/>
      <c r="E40" s="61"/>
      <c r="F40" s="81"/>
      <c r="G40" s="335">
        <f>IF(X=0,(IF(Me=0,Sa,Me*Sa)),(IF(Me=0,Sa*X,Me*X*Sa)))</f>
        <v>0</v>
      </c>
      <c r="H40" s="332">
        <f>IF(Sum,Sos,0)</f>
        <v>0</v>
      </c>
      <c r="I40" s="333">
        <f>IF(Prosent&lt;&gt;0,(Sum*Prosent)/100,0)</f>
        <v>0</v>
      </c>
      <c r="J40" s="37"/>
      <c r="K40" s="325"/>
      <c r="L40" s="460" t="str">
        <f>IF(FMVA&lt;&gt;"",(IF(X=mva,(Sum/mva)*MVAsats%,Sum*MVAsats%)),"" )</f>
        <v/>
      </c>
      <c r="M40" s="147"/>
      <c r="N40" s="173"/>
      <c r="O40" s="173"/>
    </row>
    <row r="41" spans="1:15" s="1" customFormat="1">
      <c r="A41" s="196">
        <v>111120</v>
      </c>
      <c r="B41" s="7" t="s">
        <v>203</v>
      </c>
      <c r="C41" s="16"/>
      <c r="D41" s="61"/>
      <c r="E41" s="61"/>
      <c r="F41" s="81"/>
      <c r="G41" s="335">
        <f t="shared" ref="G41:G66" si="5">IF(X=0,(IF(Me=0,Sa,Me*Sa)),(IF(Me=0,Sa*X,Me*X*Sa)))</f>
        <v>0</v>
      </c>
      <c r="H41" s="332">
        <f t="shared" ref="H41:H66" si="6">IF(Sum,Sos,0)</f>
        <v>0</v>
      </c>
      <c r="I41" s="333">
        <f t="shared" ref="I41:I66" si="7">IF(Prosent&lt;&gt;0,(Sum*Prosent)/100,0)</f>
        <v>0</v>
      </c>
      <c r="J41" s="37"/>
      <c r="K41" s="325"/>
      <c r="L41" s="461" t="str">
        <f t="shared" ref="L41:L99" si="8">IF(FMVA&lt;&gt;"",(Sum*mva)-Sum,"")</f>
        <v/>
      </c>
      <c r="M41" s="147"/>
      <c r="N41" s="173"/>
      <c r="O41" s="173"/>
    </row>
    <row r="42" spans="1:15" s="1" customFormat="1">
      <c r="A42" s="196">
        <v>111124</v>
      </c>
      <c r="B42" s="10" t="s">
        <v>204</v>
      </c>
      <c r="C42" s="16"/>
      <c r="D42" s="61"/>
      <c r="E42" s="61"/>
      <c r="F42" s="81"/>
      <c r="G42" s="335">
        <f t="shared" si="5"/>
        <v>0</v>
      </c>
      <c r="H42" s="332">
        <f t="shared" si="6"/>
        <v>0</v>
      </c>
      <c r="I42" s="333">
        <f t="shared" si="7"/>
        <v>0</v>
      </c>
      <c r="J42" s="37"/>
      <c r="K42" s="325"/>
      <c r="L42" s="461" t="str">
        <f t="shared" si="8"/>
        <v/>
      </c>
      <c r="M42" s="147"/>
      <c r="N42" s="173"/>
      <c r="O42" s="173"/>
    </row>
    <row r="43" spans="1:15" s="1" customFormat="1">
      <c r="A43" s="196">
        <v>111125</v>
      </c>
      <c r="B43" s="7" t="s">
        <v>205</v>
      </c>
      <c r="C43" s="16"/>
      <c r="D43" s="46"/>
      <c r="E43" s="61"/>
      <c r="F43" s="338">
        <f>IF(D43=0,0,+G42)</f>
        <v>0</v>
      </c>
      <c r="G43" s="335">
        <f t="shared" si="5"/>
        <v>0</v>
      </c>
      <c r="H43" s="332">
        <f t="shared" si="6"/>
        <v>0</v>
      </c>
      <c r="I43" s="333">
        <f t="shared" si="7"/>
        <v>0</v>
      </c>
      <c r="J43" s="37"/>
      <c r="K43" s="325"/>
      <c r="L43" s="461" t="str">
        <f t="shared" si="8"/>
        <v/>
      </c>
      <c r="M43" s="147"/>
      <c r="N43" s="173"/>
      <c r="O43" s="173"/>
    </row>
    <row r="44" spans="1:15" s="1" customFormat="1">
      <c r="A44" s="196">
        <v>111126</v>
      </c>
      <c r="B44" s="10" t="s">
        <v>206</v>
      </c>
      <c r="C44" s="16"/>
      <c r="D44" s="61"/>
      <c r="E44" s="61"/>
      <c r="F44" s="81"/>
      <c r="G44" s="335">
        <f t="shared" si="5"/>
        <v>0</v>
      </c>
      <c r="H44" s="332">
        <f t="shared" si="6"/>
        <v>0</v>
      </c>
      <c r="I44" s="333">
        <f t="shared" si="7"/>
        <v>0</v>
      </c>
      <c r="J44" s="37"/>
      <c r="K44" s="325"/>
      <c r="L44" s="461" t="str">
        <f t="shared" si="8"/>
        <v/>
      </c>
      <c r="M44" s="147"/>
      <c r="N44" s="173"/>
      <c r="O44" s="173"/>
    </row>
    <row r="45" spans="1:15" s="1" customFormat="1">
      <c r="A45" s="196">
        <v>111127</v>
      </c>
      <c r="B45" s="7" t="s">
        <v>207</v>
      </c>
      <c r="C45" s="16"/>
      <c r="D45" s="46"/>
      <c r="E45" s="61"/>
      <c r="F45" s="338">
        <f>IF(D45=0,0,+G44)</f>
        <v>0</v>
      </c>
      <c r="G45" s="335">
        <f t="shared" si="5"/>
        <v>0</v>
      </c>
      <c r="H45" s="332">
        <f t="shared" si="6"/>
        <v>0</v>
      </c>
      <c r="I45" s="333">
        <f t="shared" si="7"/>
        <v>0</v>
      </c>
      <c r="J45" s="37"/>
      <c r="K45" s="325"/>
      <c r="L45" s="461" t="str">
        <f t="shared" si="8"/>
        <v/>
      </c>
      <c r="M45" s="147"/>
      <c r="N45" s="173"/>
      <c r="O45" s="173"/>
    </row>
    <row r="46" spans="1:15" s="1" customFormat="1">
      <c r="A46" s="196">
        <v>111130</v>
      </c>
      <c r="B46" s="10" t="s">
        <v>4</v>
      </c>
      <c r="C46" s="16"/>
      <c r="D46" s="61"/>
      <c r="E46" s="61"/>
      <c r="F46" s="81"/>
      <c r="G46" s="335">
        <f t="shared" si="5"/>
        <v>0</v>
      </c>
      <c r="H46" s="332">
        <f t="shared" si="6"/>
        <v>0</v>
      </c>
      <c r="I46" s="333">
        <f t="shared" si="7"/>
        <v>0</v>
      </c>
      <c r="J46" s="37"/>
      <c r="K46" s="325"/>
      <c r="L46" s="461" t="str">
        <f t="shared" si="8"/>
        <v/>
      </c>
      <c r="M46" s="147"/>
      <c r="N46" s="173"/>
      <c r="O46" s="173"/>
    </row>
    <row r="47" spans="1:15" s="1" customFormat="1">
      <c r="A47" s="196">
        <v>111131</v>
      </c>
      <c r="B47" s="7" t="s">
        <v>5</v>
      </c>
      <c r="C47" s="16"/>
      <c r="D47" s="46"/>
      <c r="E47" s="61"/>
      <c r="F47" s="338">
        <f>IF(D47=0,0,+G46)</f>
        <v>0</v>
      </c>
      <c r="G47" s="335">
        <f t="shared" si="5"/>
        <v>0</v>
      </c>
      <c r="H47" s="332">
        <f t="shared" si="6"/>
        <v>0</v>
      </c>
      <c r="I47" s="333">
        <f t="shared" si="7"/>
        <v>0</v>
      </c>
      <c r="J47" s="37"/>
      <c r="K47" s="325"/>
      <c r="L47" s="461" t="str">
        <f t="shared" si="8"/>
        <v/>
      </c>
      <c r="M47" s="147"/>
      <c r="N47" s="173"/>
      <c r="O47" s="173"/>
    </row>
    <row r="48" spans="1:15" s="1" customFormat="1">
      <c r="A48" s="196">
        <v>111140</v>
      </c>
      <c r="B48" s="10" t="s">
        <v>208</v>
      </c>
      <c r="C48" s="16"/>
      <c r="D48" s="61"/>
      <c r="E48" s="61"/>
      <c r="F48" s="81"/>
      <c r="G48" s="335">
        <f t="shared" si="5"/>
        <v>0</v>
      </c>
      <c r="H48" s="332">
        <f t="shared" si="6"/>
        <v>0</v>
      </c>
      <c r="I48" s="333">
        <f t="shared" si="7"/>
        <v>0</v>
      </c>
      <c r="J48" s="37"/>
      <c r="K48" s="325"/>
      <c r="L48" s="461" t="str">
        <f t="shared" si="8"/>
        <v/>
      </c>
      <c r="M48" s="147"/>
      <c r="N48" s="173"/>
      <c r="O48" s="173"/>
    </row>
    <row r="49" spans="1:15" s="1" customFormat="1">
      <c r="A49" s="196">
        <v>111141</v>
      </c>
      <c r="B49" s="7" t="s">
        <v>209</v>
      </c>
      <c r="C49" s="16"/>
      <c r="D49" s="46"/>
      <c r="E49" s="61"/>
      <c r="F49" s="338">
        <f>IF(D49=0,0,+G48)</f>
        <v>0</v>
      </c>
      <c r="G49" s="335">
        <f t="shared" si="5"/>
        <v>0</v>
      </c>
      <c r="H49" s="332">
        <f t="shared" si="6"/>
        <v>0</v>
      </c>
      <c r="I49" s="333">
        <f t="shared" si="7"/>
        <v>0</v>
      </c>
      <c r="J49" s="37"/>
      <c r="K49" s="325"/>
      <c r="L49" s="461" t="str">
        <f t="shared" si="8"/>
        <v/>
      </c>
      <c r="M49" s="147"/>
      <c r="N49" s="173"/>
      <c r="O49" s="173"/>
    </row>
    <row r="50" spans="1:15" s="1" customFormat="1">
      <c r="A50" s="196">
        <v>111210</v>
      </c>
      <c r="B50" s="7" t="s">
        <v>210</v>
      </c>
      <c r="C50" s="16"/>
      <c r="D50" s="61"/>
      <c r="E50" s="61"/>
      <c r="F50" s="81"/>
      <c r="G50" s="335">
        <f t="shared" si="5"/>
        <v>0</v>
      </c>
      <c r="H50" s="332">
        <f t="shared" si="6"/>
        <v>0</v>
      </c>
      <c r="I50" s="333">
        <f t="shared" si="7"/>
        <v>0</v>
      </c>
      <c r="J50" s="37"/>
      <c r="K50" s="325"/>
      <c r="L50" s="461" t="str">
        <f t="shared" si="8"/>
        <v/>
      </c>
      <c r="M50" s="147"/>
      <c r="N50" s="173"/>
      <c r="O50" s="173"/>
    </row>
    <row r="51" spans="1:15" s="1" customFormat="1">
      <c r="A51" s="196">
        <v>111214</v>
      </c>
      <c r="B51" s="7" t="s">
        <v>211</v>
      </c>
      <c r="C51" s="16"/>
      <c r="D51" s="61"/>
      <c r="E51" s="61"/>
      <c r="F51" s="81"/>
      <c r="G51" s="335">
        <f t="shared" si="5"/>
        <v>0</v>
      </c>
      <c r="H51" s="332">
        <f t="shared" si="6"/>
        <v>0</v>
      </c>
      <c r="I51" s="333">
        <f t="shared" si="7"/>
        <v>0</v>
      </c>
      <c r="J51" s="37"/>
      <c r="K51" s="325"/>
      <c r="L51" s="461" t="str">
        <f t="shared" si="8"/>
        <v/>
      </c>
      <c r="M51" s="147"/>
      <c r="N51" s="173"/>
      <c r="O51" s="173"/>
    </row>
    <row r="52" spans="1:15" s="1" customFormat="1">
      <c r="A52" s="196">
        <v>111215</v>
      </c>
      <c r="B52" s="7" t="s">
        <v>212</v>
      </c>
      <c r="C52" s="16"/>
      <c r="D52" s="46"/>
      <c r="E52" s="61"/>
      <c r="F52" s="338">
        <f>IF(D52=0,0,+G51)</f>
        <v>0</v>
      </c>
      <c r="G52" s="335">
        <f t="shared" si="5"/>
        <v>0</v>
      </c>
      <c r="H52" s="332">
        <f t="shared" si="6"/>
        <v>0</v>
      </c>
      <c r="I52" s="333">
        <f t="shared" si="7"/>
        <v>0</v>
      </c>
      <c r="J52" s="37"/>
      <c r="K52" s="325"/>
      <c r="L52" s="461" t="str">
        <f t="shared" si="8"/>
        <v/>
      </c>
      <c r="M52" s="147"/>
      <c r="N52" s="173"/>
      <c r="O52" s="173"/>
    </row>
    <row r="53" spans="1:15" s="1" customFormat="1">
      <c r="A53" s="196">
        <v>111310</v>
      </c>
      <c r="B53" s="10" t="s">
        <v>213</v>
      </c>
      <c r="C53" s="16"/>
      <c r="D53" s="61"/>
      <c r="E53" s="61"/>
      <c r="F53" s="81"/>
      <c r="G53" s="335">
        <f t="shared" si="5"/>
        <v>0</v>
      </c>
      <c r="H53" s="332">
        <f t="shared" si="6"/>
        <v>0</v>
      </c>
      <c r="I53" s="333">
        <f t="shared" si="7"/>
        <v>0</v>
      </c>
      <c r="J53" s="37"/>
      <c r="K53" s="325"/>
      <c r="L53" s="461" t="str">
        <f t="shared" si="8"/>
        <v/>
      </c>
      <c r="M53" s="147"/>
      <c r="N53" s="173"/>
      <c r="O53" s="173"/>
    </row>
    <row r="54" spans="1:15" s="1" customFormat="1">
      <c r="A54" s="196">
        <v>111311</v>
      </c>
      <c r="B54" s="7" t="s">
        <v>214</v>
      </c>
      <c r="C54" s="16"/>
      <c r="D54" s="46"/>
      <c r="E54" s="61"/>
      <c r="F54" s="338">
        <f>IF(D54=0,0,+G53)</f>
        <v>0</v>
      </c>
      <c r="G54" s="335">
        <f t="shared" si="5"/>
        <v>0</v>
      </c>
      <c r="H54" s="332">
        <f t="shared" si="6"/>
        <v>0</v>
      </c>
      <c r="I54" s="333">
        <f t="shared" si="7"/>
        <v>0</v>
      </c>
      <c r="J54" s="37"/>
      <c r="K54" s="325"/>
      <c r="L54" s="461" t="str">
        <f t="shared" si="8"/>
        <v/>
      </c>
      <c r="M54" s="147"/>
      <c r="N54" s="173"/>
      <c r="O54" s="173"/>
    </row>
    <row r="55" spans="1:15" s="1" customFormat="1">
      <c r="A55" s="196">
        <v>111610</v>
      </c>
      <c r="B55" s="10" t="s">
        <v>215</v>
      </c>
      <c r="C55" s="16"/>
      <c r="D55" s="61"/>
      <c r="E55" s="61"/>
      <c r="F55" s="81"/>
      <c r="G55" s="335">
        <f t="shared" si="5"/>
        <v>0</v>
      </c>
      <c r="H55" s="332">
        <f t="shared" si="6"/>
        <v>0</v>
      </c>
      <c r="I55" s="333">
        <f t="shared" si="7"/>
        <v>0</v>
      </c>
      <c r="J55" s="37"/>
      <c r="K55" s="325"/>
      <c r="L55" s="461" t="str">
        <f t="shared" si="8"/>
        <v/>
      </c>
      <c r="M55" s="147"/>
      <c r="N55" s="173"/>
      <c r="O55" s="173"/>
    </row>
    <row r="56" spans="1:15" s="1" customFormat="1">
      <c r="A56" s="196">
        <v>111611</v>
      </c>
      <c r="B56" s="7" t="s">
        <v>216</v>
      </c>
      <c r="C56" s="16"/>
      <c r="D56" s="46"/>
      <c r="E56" s="61"/>
      <c r="F56" s="338">
        <f>IF(D56=0,0,+G55)</f>
        <v>0</v>
      </c>
      <c r="G56" s="335">
        <f t="shared" si="5"/>
        <v>0</v>
      </c>
      <c r="H56" s="332">
        <f t="shared" si="6"/>
        <v>0</v>
      </c>
      <c r="I56" s="333">
        <f t="shared" si="7"/>
        <v>0</v>
      </c>
      <c r="J56" s="37"/>
      <c r="K56" s="325"/>
      <c r="L56" s="461" t="str">
        <f t="shared" si="8"/>
        <v/>
      </c>
      <c r="M56" s="147"/>
      <c r="N56" s="173"/>
      <c r="O56" s="173"/>
    </row>
    <row r="57" spans="1:15" s="1" customFormat="1">
      <c r="A57" s="196">
        <v>111810</v>
      </c>
      <c r="B57" s="7" t="s">
        <v>217</v>
      </c>
      <c r="C57" s="16"/>
      <c r="D57" s="61"/>
      <c r="E57" s="61"/>
      <c r="F57" s="81"/>
      <c r="G57" s="335">
        <f t="shared" si="5"/>
        <v>0</v>
      </c>
      <c r="H57" s="332">
        <f t="shared" si="6"/>
        <v>0</v>
      </c>
      <c r="I57" s="333">
        <f t="shared" si="7"/>
        <v>0</v>
      </c>
      <c r="J57" s="37"/>
      <c r="K57" s="325"/>
      <c r="L57" s="461" t="str">
        <f t="shared" si="8"/>
        <v/>
      </c>
      <c r="M57" s="147"/>
      <c r="N57" s="173"/>
      <c r="O57" s="173"/>
    </row>
    <row r="58" spans="1:15" s="1" customFormat="1">
      <c r="A58" s="196">
        <v>111811</v>
      </c>
      <c r="B58" s="7" t="s">
        <v>218</v>
      </c>
      <c r="C58" s="16"/>
      <c r="D58" s="46"/>
      <c r="E58" s="61"/>
      <c r="F58" s="338">
        <f>IF(D58=0,0,+G57)</f>
        <v>0</v>
      </c>
      <c r="G58" s="335">
        <f t="shared" si="5"/>
        <v>0</v>
      </c>
      <c r="H58" s="332">
        <f t="shared" si="6"/>
        <v>0</v>
      </c>
      <c r="I58" s="333">
        <f t="shared" si="7"/>
        <v>0</v>
      </c>
      <c r="J58" s="37"/>
      <c r="K58" s="325"/>
      <c r="L58" s="461" t="str">
        <f t="shared" si="8"/>
        <v/>
      </c>
      <c r="M58" s="147"/>
      <c r="N58" s="173"/>
      <c r="O58" s="173"/>
    </row>
    <row r="59" spans="1:15" s="1" customFormat="1">
      <c r="A59" s="196">
        <v>113210</v>
      </c>
      <c r="B59" s="7" t="s">
        <v>219</v>
      </c>
      <c r="C59" s="16"/>
      <c r="D59" s="61"/>
      <c r="E59" s="61"/>
      <c r="F59" s="81"/>
      <c r="G59" s="335">
        <f t="shared" si="5"/>
        <v>0</v>
      </c>
      <c r="H59" s="332">
        <f t="shared" si="6"/>
        <v>0</v>
      </c>
      <c r="I59" s="333">
        <f t="shared" si="7"/>
        <v>0</v>
      </c>
      <c r="J59" s="37"/>
      <c r="K59" s="325"/>
      <c r="L59" s="461" t="str">
        <f t="shared" si="8"/>
        <v/>
      </c>
      <c r="M59" s="147"/>
      <c r="N59" s="173"/>
      <c r="O59" s="173"/>
    </row>
    <row r="60" spans="1:15" s="1" customFormat="1">
      <c r="A60" s="196">
        <v>113211</v>
      </c>
      <c r="B60" s="10" t="s">
        <v>220</v>
      </c>
      <c r="C60" s="16"/>
      <c r="D60" s="46"/>
      <c r="E60" s="61"/>
      <c r="F60" s="338">
        <f>IF(D60=0,0,+G59)</f>
        <v>0</v>
      </c>
      <c r="G60" s="335">
        <f t="shared" si="5"/>
        <v>0</v>
      </c>
      <c r="H60" s="332">
        <f t="shared" si="6"/>
        <v>0</v>
      </c>
      <c r="I60" s="333">
        <f t="shared" si="7"/>
        <v>0</v>
      </c>
      <c r="J60" s="37"/>
      <c r="K60" s="325"/>
      <c r="L60" s="461" t="str">
        <f t="shared" si="8"/>
        <v/>
      </c>
      <c r="M60" s="147"/>
      <c r="N60" s="173"/>
      <c r="O60" s="173"/>
    </row>
    <row r="61" spans="1:15" s="1" customFormat="1">
      <c r="A61" s="196">
        <v>114010</v>
      </c>
      <c r="B61" s="7" t="s">
        <v>182</v>
      </c>
      <c r="C61" s="16"/>
      <c r="D61" s="61"/>
      <c r="E61" s="61"/>
      <c r="F61" s="81"/>
      <c r="G61" s="335">
        <f t="shared" si="5"/>
        <v>0</v>
      </c>
      <c r="H61" s="332">
        <f t="shared" si="6"/>
        <v>0</v>
      </c>
      <c r="I61" s="333">
        <f t="shared" si="7"/>
        <v>0</v>
      </c>
      <c r="J61" s="37"/>
      <c r="K61" s="325"/>
      <c r="L61" s="461" t="str">
        <f t="shared" si="8"/>
        <v/>
      </c>
      <c r="M61" s="147"/>
      <c r="N61" s="173"/>
      <c r="O61" s="173"/>
    </row>
    <row r="62" spans="1:15" s="1" customFormat="1">
      <c r="A62" s="196">
        <v>114014</v>
      </c>
      <c r="B62" s="7" t="s">
        <v>221</v>
      </c>
      <c r="C62" s="16"/>
      <c r="D62" s="61"/>
      <c r="E62" s="61"/>
      <c r="F62" s="81"/>
      <c r="G62" s="335">
        <f t="shared" si="5"/>
        <v>0</v>
      </c>
      <c r="H62" s="332">
        <f t="shared" si="6"/>
        <v>0</v>
      </c>
      <c r="I62" s="333">
        <f t="shared" si="7"/>
        <v>0</v>
      </c>
      <c r="J62" s="37"/>
      <c r="K62" s="325"/>
      <c r="L62" s="461" t="str">
        <f t="shared" si="8"/>
        <v/>
      </c>
      <c r="M62" s="147"/>
      <c r="N62" s="173"/>
      <c r="O62" s="173"/>
    </row>
    <row r="63" spans="1:15" s="1" customFormat="1">
      <c r="A63" s="196">
        <v>114015</v>
      </c>
      <c r="B63" s="7" t="s">
        <v>222</v>
      </c>
      <c r="C63" s="16"/>
      <c r="D63" s="46"/>
      <c r="E63" s="61"/>
      <c r="F63" s="338">
        <f>IF(D63=0,0,+G62)</f>
        <v>0</v>
      </c>
      <c r="G63" s="335">
        <f t="shared" si="5"/>
        <v>0</v>
      </c>
      <c r="H63" s="332">
        <f t="shared" si="6"/>
        <v>0</v>
      </c>
      <c r="I63" s="333">
        <f t="shared" si="7"/>
        <v>0</v>
      </c>
      <c r="J63" s="37"/>
      <c r="K63" s="325"/>
      <c r="L63" s="461" t="str">
        <f t="shared" si="8"/>
        <v/>
      </c>
      <c r="M63" s="147"/>
      <c r="N63" s="173"/>
      <c r="O63" s="173"/>
    </row>
    <row r="64" spans="1:15" s="1" customFormat="1">
      <c r="A64" s="196">
        <v>114090</v>
      </c>
      <c r="B64" s="7" t="s">
        <v>184</v>
      </c>
      <c r="C64" s="16"/>
      <c r="D64" s="61"/>
      <c r="E64" s="61"/>
      <c r="F64" s="81"/>
      <c r="G64" s="335">
        <f t="shared" si="5"/>
        <v>0</v>
      </c>
      <c r="H64" s="332">
        <f t="shared" si="6"/>
        <v>0</v>
      </c>
      <c r="I64" s="333">
        <f t="shared" si="7"/>
        <v>0</v>
      </c>
      <c r="J64" s="37"/>
      <c r="K64" s="325"/>
      <c r="L64" s="461" t="str">
        <f t="shared" si="8"/>
        <v/>
      </c>
      <c r="M64" s="147"/>
      <c r="N64" s="173"/>
      <c r="O64" s="173"/>
    </row>
    <row r="65" spans="1:15" s="1" customFormat="1">
      <c r="A65" s="196">
        <v>114091</v>
      </c>
      <c r="B65" s="7" t="s">
        <v>185</v>
      </c>
      <c r="C65" s="16"/>
      <c r="D65" s="46"/>
      <c r="E65" s="61"/>
      <c r="F65" s="338">
        <f>IF(D65=0,0,+G64)</f>
        <v>0</v>
      </c>
      <c r="G65" s="335">
        <f t="shared" si="5"/>
        <v>0</v>
      </c>
      <c r="H65" s="332">
        <f t="shared" si="6"/>
        <v>0</v>
      </c>
      <c r="I65" s="333">
        <f t="shared" si="7"/>
        <v>0</v>
      </c>
      <c r="J65" s="37"/>
      <c r="K65" s="325"/>
      <c r="L65" s="461" t="str">
        <f t="shared" si="8"/>
        <v/>
      </c>
      <c r="M65" s="147"/>
      <c r="N65" s="173"/>
      <c r="O65" s="173"/>
    </row>
    <row r="66" spans="1:15" s="1" customFormat="1">
      <c r="A66" s="196">
        <v>114092</v>
      </c>
      <c r="B66" s="7" t="s">
        <v>223</v>
      </c>
      <c r="C66" s="16"/>
      <c r="D66" s="61"/>
      <c r="E66" s="61"/>
      <c r="F66" s="81"/>
      <c r="G66" s="335">
        <f t="shared" si="5"/>
        <v>0</v>
      </c>
      <c r="H66" s="332">
        <f t="shared" si="6"/>
        <v>0</v>
      </c>
      <c r="I66" s="333">
        <f t="shared" si="7"/>
        <v>0</v>
      </c>
      <c r="J66" s="37"/>
      <c r="K66" s="325"/>
      <c r="L66" s="461" t="str">
        <f t="shared" si="8"/>
        <v/>
      </c>
      <c r="M66" s="147"/>
      <c r="N66" s="173"/>
      <c r="O66" s="173"/>
    </row>
    <row r="67" spans="1:15" s="1" customFormat="1">
      <c r="A67" s="196">
        <v>114095</v>
      </c>
      <c r="B67" s="7" t="s">
        <v>186</v>
      </c>
      <c r="C67" s="16"/>
      <c r="D67" s="62"/>
      <c r="E67" s="62"/>
      <c r="F67" s="80"/>
      <c r="G67" s="335">
        <f>SUM(I36:I66)</f>
        <v>0</v>
      </c>
      <c r="H67" s="34"/>
      <c r="I67" s="35" t="s">
        <v>723</v>
      </c>
      <c r="J67" s="35"/>
      <c r="K67" s="509"/>
      <c r="L67" s="461"/>
      <c r="M67" s="147"/>
      <c r="N67" s="173"/>
      <c r="O67" s="173"/>
    </row>
    <row r="68" spans="1:15" s="1" customFormat="1">
      <c r="A68" s="196">
        <v>116110</v>
      </c>
      <c r="B68" s="7" t="s">
        <v>224</v>
      </c>
      <c r="C68" s="16"/>
      <c r="D68" s="61"/>
      <c r="E68" s="61"/>
      <c r="F68" s="81"/>
      <c r="G68" s="335">
        <f t="shared" ref="G68:G99" si="9">IF(X=0,(IF(Me=0,Sa,Me*Sa)),(IF(Me=0,Sa*X,Me*X*Sa)))</f>
        <v>0</v>
      </c>
      <c r="H68" s="34"/>
      <c r="I68" s="37"/>
      <c r="J68" s="37"/>
      <c r="K68" s="325"/>
      <c r="L68" s="461" t="str">
        <f t="shared" si="8"/>
        <v/>
      </c>
      <c r="M68" s="147"/>
      <c r="N68" s="173"/>
      <c r="O68" s="173"/>
    </row>
    <row r="69" spans="1:15" s="1" customFormat="1">
      <c r="A69" s="196">
        <v>116111</v>
      </c>
      <c r="B69" s="7" t="s">
        <v>225</v>
      </c>
      <c r="C69" s="16"/>
      <c r="D69" s="61"/>
      <c r="E69" s="61"/>
      <c r="F69" s="81"/>
      <c r="G69" s="335">
        <f t="shared" si="9"/>
        <v>0</v>
      </c>
      <c r="H69" s="34"/>
      <c r="I69" s="37"/>
      <c r="J69" s="37"/>
      <c r="K69" s="325"/>
      <c r="L69" s="461" t="str">
        <f t="shared" si="8"/>
        <v/>
      </c>
      <c r="M69" s="147"/>
      <c r="N69" s="173"/>
      <c r="O69" s="173"/>
    </row>
    <row r="70" spans="1:15" s="1" customFormat="1">
      <c r="A70" s="196">
        <v>118610</v>
      </c>
      <c r="B70" s="7" t="s">
        <v>226</v>
      </c>
      <c r="C70" s="16"/>
      <c r="D70" s="61"/>
      <c r="E70" s="61"/>
      <c r="F70" s="81"/>
      <c r="G70" s="335">
        <f t="shared" si="9"/>
        <v>0</v>
      </c>
      <c r="H70" s="34"/>
      <c r="I70" s="37"/>
      <c r="J70" s="37"/>
      <c r="K70" s="325"/>
      <c r="L70" s="461" t="str">
        <f t="shared" si="8"/>
        <v/>
      </c>
      <c r="M70" s="147"/>
      <c r="N70" s="173"/>
      <c r="O70" s="173"/>
    </row>
    <row r="71" spans="1:15" s="1" customFormat="1">
      <c r="A71" s="196">
        <v>118620</v>
      </c>
      <c r="B71" s="7" t="s">
        <v>227</v>
      </c>
      <c r="C71" s="16"/>
      <c r="D71" s="61"/>
      <c r="E71" s="61"/>
      <c r="F71" s="81"/>
      <c r="G71" s="335">
        <f t="shared" si="9"/>
        <v>0</v>
      </c>
      <c r="H71" s="34"/>
      <c r="I71" s="38"/>
      <c r="J71" s="38"/>
      <c r="K71" s="325"/>
      <c r="L71" s="461" t="str">
        <f t="shared" si="8"/>
        <v/>
      </c>
      <c r="M71" s="147"/>
      <c r="N71" s="173"/>
      <c r="O71" s="173"/>
    </row>
    <row r="72" spans="1:15" s="1" customFormat="1">
      <c r="A72" s="196">
        <v>118621</v>
      </c>
      <c r="B72" s="7" t="s">
        <v>228</v>
      </c>
      <c r="C72" s="16"/>
      <c r="D72" s="61"/>
      <c r="E72" s="61"/>
      <c r="F72" s="81"/>
      <c r="G72" s="335">
        <f t="shared" si="9"/>
        <v>0</v>
      </c>
      <c r="H72" s="34"/>
      <c r="I72" s="37"/>
      <c r="J72" s="37"/>
      <c r="K72" s="325"/>
      <c r="L72" s="461" t="str">
        <f t="shared" si="8"/>
        <v/>
      </c>
      <c r="M72" s="147"/>
      <c r="N72" s="173"/>
      <c r="O72" s="173"/>
    </row>
    <row r="73" spans="1:15" s="1" customFormat="1">
      <c r="A73" s="196">
        <v>118622</v>
      </c>
      <c r="B73" s="7" t="s">
        <v>229</v>
      </c>
      <c r="C73" s="16"/>
      <c r="D73" s="61"/>
      <c r="E73" s="61"/>
      <c r="F73" s="81"/>
      <c r="G73" s="335">
        <f t="shared" si="9"/>
        <v>0</v>
      </c>
      <c r="H73" s="34"/>
      <c r="I73" s="38"/>
      <c r="J73" s="38"/>
      <c r="K73" s="325"/>
      <c r="L73" s="461" t="str">
        <f t="shared" si="8"/>
        <v/>
      </c>
      <c r="M73" s="147"/>
      <c r="N73" s="173"/>
      <c r="O73" s="173"/>
    </row>
    <row r="74" spans="1:15" s="1" customFormat="1">
      <c r="A74" s="196">
        <v>119010</v>
      </c>
      <c r="B74" s="7" t="s">
        <v>187</v>
      </c>
      <c r="C74" s="16"/>
      <c r="D74" s="61"/>
      <c r="E74" s="61"/>
      <c r="F74" s="81"/>
      <c r="G74" s="335">
        <f t="shared" si="9"/>
        <v>0</v>
      </c>
      <c r="H74" s="34"/>
      <c r="I74" s="37"/>
      <c r="J74" s="37"/>
      <c r="K74" s="325"/>
      <c r="L74" s="461" t="str">
        <f t="shared" si="8"/>
        <v/>
      </c>
      <c r="M74" s="147"/>
      <c r="N74" s="173"/>
      <c r="O74" s="173"/>
    </row>
    <row r="75" spans="1:15" s="1" customFormat="1">
      <c r="A75" s="196">
        <v>119013</v>
      </c>
      <c r="B75" s="7" t="s">
        <v>188</v>
      </c>
      <c r="C75" s="16"/>
      <c r="D75" s="61"/>
      <c r="E75" s="61"/>
      <c r="F75" s="81"/>
      <c r="G75" s="335">
        <f t="shared" si="9"/>
        <v>0</v>
      </c>
      <c r="H75" s="34"/>
      <c r="I75" s="37"/>
      <c r="J75" s="37"/>
      <c r="K75" s="325"/>
      <c r="L75" s="461" t="str">
        <f t="shared" si="8"/>
        <v/>
      </c>
      <c r="M75" s="147"/>
      <c r="N75" s="173"/>
      <c r="O75" s="173"/>
    </row>
    <row r="76" spans="1:15" s="1" customFormat="1">
      <c r="A76" s="196">
        <v>119022</v>
      </c>
      <c r="B76" s="7" t="s">
        <v>189</v>
      </c>
      <c r="C76" s="16"/>
      <c r="D76" s="61"/>
      <c r="E76" s="61"/>
      <c r="F76" s="81"/>
      <c r="G76" s="335">
        <f t="shared" si="9"/>
        <v>0</v>
      </c>
      <c r="H76" s="34"/>
      <c r="I76" s="37"/>
      <c r="J76" s="37"/>
      <c r="K76" s="325"/>
      <c r="L76" s="461" t="str">
        <f t="shared" si="8"/>
        <v/>
      </c>
      <c r="M76" s="147"/>
      <c r="N76" s="173"/>
      <c r="O76" s="173"/>
    </row>
    <row r="77" spans="1:15" s="1" customFormat="1">
      <c r="A77" s="196">
        <v>119025</v>
      </c>
      <c r="B77" s="7" t="s">
        <v>230</v>
      </c>
      <c r="C77" s="16"/>
      <c r="D77" s="61"/>
      <c r="E77" s="61"/>
      <c r="F77" s="81"/>
      <c r="G77" s="335">
        <f t="shared" si="9"/>
        <v>0</v>
      </c>
      <c r="H77" s="34"/>
      <c r="I77" s="37"/>
      <c r="J77" s="37"/>
      <c r="K77" s="325"/>
      <c r="L77" s="461" t="str">
        <f t="shared" si="8"/>
        <v/>
      </c>
      <c r="M77" s="147"/>
      <c r="N77" s="173"/>
      <c r="O77" s="173"/>
    </row>
    <row r="78" spans="1:15" s="1" customFormat="1">
      <c r="A78" s="196">
        <v>119029</v>
      </c>
      <c r="B78" s="7" t="s">
        <v>190</v>
      </c>
      <c r="C78" s="16"/>
      <c r="D78" s="61"/>
      <c r="E78" s="61"/>
      <c r="F78" s="81"/>
      <c r="G78" s="335">
        <f t="shared" si="9"/>
        <v>0</v>
      </c>
      <c r="H78" s="34"/>
      <c r="I78" s="37"/>
      <c r="J78" s="37"/>
      <c r="K78" s="325"/>
      <c r="L78" s="461" t="str">
        <f t="shared" si="8"/>
        <v/>
      </c>
      <c r="M78" s="147"/>
      <c r="N78" s="173"/>
      <c r="O78" s="173"/>
    </row>
    <row r="79" spans="1:15" s="1" customFormat="1">
      <c r="A79" s="196">
        <v>119030</v>
      </c>
      <c r="B79" s="7" t="s">
        <v>231</v>
      </c>
      <c r="C79" s="16"/>
      <c r="D79" s="61"/>
      <c r="E79" s="61"/>
      <c r="F79" s="81"/>
      <c r="G79" s="335">
        <f t="shared" si="9"/>
        <v>0</v>
      </c>
      <c r="H79" s="34"/>
      <c r="I79" s="37"/>
      <c r="J79" s="37"/>
      <c r="K79" s="325"/>
      <c r="L79" s="461" t="str">
        <f t="shared" si="8"/>
        <v/>
      </c>
      <c r="M79" s="147"/>
      <c r="N79" s="173"/>
      <c r="O79" s="173"/>
    </row>
    <row r="80" spans="1:15" s="1" customFormat="1">
      <c r="A80" s="196">
        <v>119040</v>
      </c>
      <c r="B80" s="7" t="s">
        <v>232</v>
      </c>
      <c r="C80" s="16"/>
      <c r="D80" s="61"/>
      <c r="E80" s="61"/>
      <c r="F80" s="81"/>
      <c r="G80" s="335">
        <f t="shared" si="9"/>
        <v>0</v>
      </c>
      <c r="H80" s="34"/>
      <c r="I80" s="37"/>
      <c r="J80" s="37"/>
      <c r="K80" s="325"/>
      <c r="L80" s="461" t="str">
        <f t="shared" si="8"/>
        <v/>
      </c>
      <c r="M80" s="147"/>
      <c r="N80" s="173"/>
      <c r="O80" s="173"/>
    </row>
    <row r="81" spans="1:15" s="1" customFormat="1">
      <c r="A81" s="196">
        <v>119042</v>
      </c>
      <c r="B81" s="7" t="s">
        <v>233</v>
      </c>
      <c r="C81" s="16"/>
      <c r="D81" s="61"/>
      <c r="E81" s="61"/>
      <c r="F81" s="81"/>
      <c r="G81" s="335">
        <f t="shared" si="9"/>
        <v>0</v>
      </c>
      <c r="H81" s="34"/>
      <c r="I81" s="37"/>
      <c r="J81" s="37"/>
      <c r="K81" s="325"/>
      <c r="L81" s="461" t="str">
        <f t="shared" si="8"/>
        <v/>
      </c>
      <c r="M81" s="147"/>
      <c r="N81" s="173"/>
      <c r="O81" s="173"/>
    </row>
    <row r="82" spans="1:15" s="1" customFormat="1">
      <c r="A82" s="196">
        <v>119044</v>
      </c>
      <c r="B82" s="7" t="s">
        <v>234</v>
      </c>
      <c r="C82" s="16"/>
      <c r="D82" s="61"/>
      <c r="E82" s="61"/>
      <c r="F82" s="81"/>
      <c r="G82" s="335">
        <f t="shared" si="9"/>
        <v>0</v>
      </c>
      <c r="H82" s="34"/>
      <c r="I82" s="37"/>
      <c r="J82" s="37"/>
      <c r="K82" s="325"/>
      <c r="L82" s="461" t="str">
        <f t="shared" si="8"/>
        <v/>
      </c>
      <c r="M82" s="147"/>
      <c r="N82" s="173"/>
      <c r="O82" s="173"/>
    </row>
    <row r="83" spans="1:15" s="1" customFormat="1">
      <c r="A83" s="196">
        <v>119060</v>
      </c>
      <c r="B83" s="7" t="s">
        <v>191</v>
      </c>
      <c r="C83" s="16"/>
      <c r="D83" s="61"/>
      <c r="E83" s="61"/>
      <c r="F83" s="81"/>
      <c r="G83" s="335">
        <f t="shared" si="9"/>
        <v>0</v>
      </c>
      <c r="H83" s="34"/>
      <c r="I83" s="37"/>
      <c r="J83" s="37"/>
      <c r="K83" s="325"/>
      <c r="L83" s="461" t="str">
        <f t="shared" si="8"/>
        <v/>
      </c>
      <c r="M83" s="147"/>
      <c r="N83" s="173"/>
      <c r="O83" s="173"/>
    </row>
    <row r="84" spans="1:15" s="1" customFormat="1" ht="12.75" customHeight="1">
      <c r="A84" s="196">
        <v>119061</v>
      </c>
      <c r="B84" s="130" t="s">
        <v>192</v>
      </c>
      <c r="C84" s="16"/>
      <c r="D84" s="131"/>
      <c r="E84" s="131"/>
      <c r="F84" s="132"/>
      <c r="G84" s="339">
        <f t="shared" si="9"/>
        <v>0</v>
      </c>
      <c r="H84" s="34"/>
      <c r="I84" s="37"/>
      <c r="J84" s="37"/>
      <c r="K84" s="325"/>
      <c r="L84" s="461" t="str">
        <f t="shared" si="8"/>
        <v/>
      </c>
      <c r="M84" s="147"/>
      <c r="N84" s="173"/>
      <c r="O84" s="173"/>
    </row>
    <row r="85" spans="1:15" s="1" customFormat="1" ht="12.75" customHeight="1">
      <c r="A85" s="196">
        <v>119069</v>
      </c>
      <c r="B85" s="130" t="s">
        <v>193</v>
      </c>
      <c r="C85" s="16" t="s">
        <v>720</v>
      </c>
      <c r="D85" s="131"/>
      <c r="E85" s="131"/>
      <c r="F85" s="132"/>
      <c r="G85" s="339">
        <f t="shared" si="9"/>
        <v>0</v>
      </c>
      <c r="H85" s="34"/>
      <c r="I85" s="37"/>
      <c r="J85" s="37"/>
      <c r="K85" s="325"/>
      <c r="L85" s="461" t="str">
        <f t="shared" si="8"/>
        <v/>
      </c>
      <c r="M85" s="147"/>
      <c r="N85" s="173"/>
      <c r="O85" s="173"/>
    </row>
    <row r="86" spans="1:15" s="1" customFormat="1" ht="12.75" customHeight="1">
      <c r="A86" s="196">
        <v>119070</v>
      </c>
      <c r="B86" s="130" t="s">
        <v>194</v>
      </c>
      <c r="C86" s="16"/>
      <c r="D86" s="131"/>
      <c r="E86" s="131"/>
      <c r="F86" s="132"/>
      <c r="G86" s="339">
        <f t="shared" si="9"/>
        <v>0</v>
      </c>
      <c r="H86" s="34"/>
      <c r="I86" s="37"/>
      <c r="J86" s="37"/>
      <c r="K86" s="325"/>
      <c r="L86" s="461" t="str">
        <f t="shared" si="8"/>
        <v/>
      </c>
      <c r="M86" s="147"/>
      <c r="N86" s="173"/>
      <c r="O86" s="173"/>
    </row>
    <row r="87" spans="1:15" s="1" customFormat="1" ht="12.75" customHeight="1">
      <c r="A87" s="196">
        <v>119072</v>
      </c>
      <c r="B87" s="130" t="s">
        <v>195</v>
      </c>
      <c r="C87" s="16"/>
      <c r="D87" s="131"/>
      <c r="E87" s="131"/>
      <c r="F87" s="132"/>
      <c r="G87" s="339">
        <f t="shared" si="9"/>
        <v>0</v>
      </c>
      <c r="H87" s="34"/>
      <c r="I87" s="37"/>
      <c r="J87" s="37"/>
      <c r="K87" s="325"/>
      <c r="L87" s="461" t="str">
        <f t="shared" si="8"/>
        <v/>
      </c>
      <c r="M87" s="147"/>
      <c r="N87" s="173"/>
      <c r="O87" s="173"/>
    </row>
    <row r="88" spans="1:15" s="1" customFormat="1" ht="12.75" customHeight="1">
      <c r="A88" s="196">
        <v>119073</v>
      </c>
      <c r="B88" s="130" t="s">
        <v>196</v>
      </c>
      <c r="C88" s="129"/>
      <c r="D88" s="131"/>
      <c r="E88" s="131"/>
      <c r="F88" s="132"/>
      <c r="G88" s="339">
        <f t="shared" si="9"/>
        <v>0</v>
      </c>
      <c r="H88" s="34"/>
      <c r="I88" s="37"/>
      <c r="J88" s="37"/>
      <c r="K88" s="325"/>
      <c r="L88" s="461" t="str">
        <f t="shared" si="8"/>
        <v/>
      </c>
      <c r="M88" s="147"/>
      <c r="N88" s="173"/>
      <c r="O88" s="173"/>
    </row>
    <row r="89" spans="1:15" s="1" customFormat="1" ht="12.75" customHeight="1">
      <c r="A89" s="196">
        <v>119077</v>
      </c>
      <c r="B89" s="130" t="s">
        <v>235</v>
      </c>
      <c r="C89" s="129"/>
      <c r="D89" s="131"/>
      <c r="E89" s="131"/>
      <c r="F89" s="132"/>
      <c r="G89" s="339">
        <f t="shared" si="9"/>
        <v>0</v>
      </c>
      <c r="H89" s="34"/>
      <c r="I89" s="37"/>
      <c r="J89" s="37"/>
      <c r="K89" s="325"/>
      <c r="L89" s="461" t="str">
        <f t="shared" si="8"/>
        <v/>
      </c>
      <c r="M89" s="147"/>
      <c r="N89" s="173"/>
      <c r="O89" s="173"/>
    </row>
    <row r="90" spans="1:15" s="1" customFormat="1" ht="12.75" customHeight="1">
      <c r="A90" s="196">
        <v>119078</v>
      </c>
      <c r="B90" s="130" t="s">
        <v>197</v>
      </c>
      <c r="C90" s="16"/>
      <c r="D90" s="131"/>
      <c r="E90" s="131"/>
      <c r="F90" s="132"/>
      <c r="G90" s="339">
        <f t="shared" si="9"/>
        <v>0</v>
      </c>
      <c r="H90" s="34"/>
      <c r="I90" s="37"/>
      <c r="J90" s="37"/>
      <c r="K90" s="325"/>
      <c r="L90" s="461" t="str">
        <f t="shared" si="8"/>
        <v/>
      </c>
      <c r="M90" s="147"/>
      <c r="N90" s="173"/>
      <c r="O90" s="173"/>
    </row>
    <row r="91" spans="1:15" s="1" customFormat="1" ht="12.75" customHeight="1">
      <c r="A91" s="196">
        <v>119081</v>
      </c>
      <c r="B91" s="130" t="s">
        <v>236</v>
      </c>
      <c r="C91" s="129"/>
      <c r="D91" s="131"/>
      <c r="E91" s="131"/>
      <c r="F91" s="132"/>
      <c r="G91" s="339">
        <f t="shared" si="9"/>
        <v>0</v>
      </c>
      <c r="H91" s="34"/>
      <c r="I91" s="37"/>
      <c r="J91" s="37"/>
      <c r="K91" s="325"/>
      <c r="L91" s="461" t="str">
        <f t="shared" si="8"/>
        <v/>
      </c>
      <c r="M91" s="147"/>
      <c r="N91" s="173"/>
      <c r="O91" s="173"/>
    </row>
    <row r="92" spans="1:15" s="1" customFormat="1" ht="12.75" customHeight="1">
      <c r="A92" s="196">
        <v>119082</v>
      </c>
      <c r="B92" s="130" t="s">
        <v>237</v>
      </c>
      <c r="C92" s="129"/>
      <c r="D92" s="131"/>
      <c r="E92" s="131"/>
      <c r="F92" s="132"/>
      <c r="G92" s="339">
        <f t="shared" si="9"/>
        <v>0</v>
      </c>
      <c r="H92" s="34"/>
      <c r="K92" s="325"/>
      <c r="L92" s="461" t="str">
        <f t="shared" si="8"/>
        <v/>
      </c>
      <c r="M92" s="147"/>
      <c r="N92" s="173"/>
      <c r="O92" s="173"/>
    </row>
    <row r="93" spans="1:15" s="1" customFormat="1" ht="12.75" customHeight="1">
      <c r="A93" s="196">
        <v>119083</v>
      </c>
      <c r="B93" s="130" t="s">
        <v>238</v>
      </c>
      <c r="C93" s="129"/>
      <c r="D93" s="131"/>
      <c r="E93" s="131"/>
      <c r="F93" s="132"/>
      <c r="G93" s="339">
        <f t="shared" si="9"/>
        <v>0</v>
      </c>
      <c r="H93" s="34"/>
      <c r="I93" s="37"/>
      <c r="J93" s="37"/>
      <c r="K93" s="325"/>
      <c r="L93" s="461" t="str">
        <f t="shared" si="8"/>
        <v/>
      </c>
      <c r="M93" s="147"/>
      <c r="N93" s="173"/>
      <c r="O93" s="173"/>
    </row>
    <row r="94" spans="1:15" s="1" customFormat="1" ht="12.75" customHeight="1">
      <c r="A94" s="196">
        <v>119084</v>
      </c>
      <c r="B94" s="130" t="s">
        <v>239</v>
      </c>
      <c r="C94" s="129"/>
      <c r="D94" s="131"/>
      <c r="E94" s="131"/>
      <c r="F94" s="132"/>
      <c r="G94" s="339">
        <f t="shared" si="9"/>
        <v>0</v>
      </c>
      <c r="H94" s="34"/>
      <c r="I94" s="37"/>
      <c r="J94" s="37"/>
      <c r="K94" s="325"/>
      <c r="L94" s="461" t="str">
        <f t="shared" si="8"/>
        <v/>
      </c>
      <c r="M94" s="147"/>
      <c r="N94" s="173"/>
      <c r="O94" s="173"/>
    </row>
    <row r="95" spans="1:15" s="1" customFormat="1" ht="12.75" customHeight="1">
      <c r="A95" s="196">
        <v>119085</v>
      </c>
      <c r="B95" s="130" t="s">
        <v>240</v>
      </c>
      <c r="C95" s="129"/>
      <c r="D95" s="131"/>
      <c r="E95" s="131"/>
      <c r="F95" s="132"/>
      <c r="G95" s="339">
        <f t="shared" si="9"/>
        <v>0</v>
      </c>
      <c r="H95" s="34"/>
      <c r="I95" s="37"/>
      <c r="J95" s="37"/>
      <c r="K95" s="325"/>
      <c r="L95" s="461" t="str">
        <f t="shared" si="8"/>
        <v/>
      </c>
      <c r="M95" s="147"/>
      <c r="N95" s="173"/>
      <c r="O95" s="173"/>
    </row>
    <row r="96" spans="1:15" s="4" customFormat="1" ht="12.75" customHeight="1">
      <c r="A96" s="196">
        <v>119090</v>
      </c>
      <c r="B96" s="133" t="s">
        <v>241</v>
      </c>
      <c r="C96" s="129"/>
      <c r="D96" s="134"/>
      <c r="E96" s="134"/>
      <c r="F96" s="135"/>
      <c r="G96" s="339">
        <f t="shared" si="9"/>
        <v>0</v>
      </c>
      <c r="H96" s="39"/>
      <c r="I96" s="40"/>
      <c r="J96" s="40"/>
      <c r="K96" s="325"/>
      <c r="L96" s="461" t="str">
        <f t="shared" si="8"/>
        <v/>
      </c>
      <c r="M96" s="147"/>
      <c r="N96" s="174"/>
      <c r="O96" s="174"/>
    </row>
    <row r="97" spans="1:15" s="4" customFormat="1" ht="12.75" customHeight="1">
      <c r="A97" s="196">
        <v>119091</v>
      </c>
      <c r="B97" s="133" t="s">
        <v>242</v>
      </c>
      <c r="C97" s="129"/>
      <c r="D97" s="134"/>
      <c r="E97" s="134"/>
      <c r="F97" s="135"/>
      <c r="G97" s="339">
        <f t="shared" si="9"/>
        <v>0</v>
      </c>
      <c r="H97" s="39"/>
      <c r="I97" s="40"/>
      <c r="J97" s="40"/>
      <c r="K97" s="325"/>
      <c r="L97" s="461" t="str">
        <f t="shared" si="8"/>
        <v/>
      </c>
      <c r="M97" s="147"/>
      <c r="N97" s="174"/>
      <c r="O97" s="174"/>
    </row>
    <row r="98" spans="1:15" s="4" customFormat="1" ht="12.75" customHeight="1">
      <c r="A98" s="196">
        <v>119092</v>
      </c>
      <c r="B98" s="133" t="s">
        <v>243</v>
      </c>
      <c r="C98" s="129"/>
      <c r="D98" s="134"/>
      <c r="E98" s="134"/>
      <c r="F98" s="135"/>
      <c r="G98" s="339">
        <f t="shared" si="9"/>
        <v>0</v>
      </c>
      <c r="H98" s="39"/>
      <c r="I98" s="40"/>
      <c r="J98" s="40"/>
      <c r="K98" s="325"/>
      <c r="L98" s="461" t="str">
        <f t="shared" si="8"/>
        <v/>
      </c>
      <c r="M98" s="147"/>
      <c r="N98" s="174"/>
      <c r="O98" s="174"/>
    </row>
    <row r="99" spans="1:15" s="4" customFormat="1" ht="12.75" customHeight="1">
      <c r="A99" s="196">
        <v>119093</v>
      </c>
      <c r="B99" s="190" t="s">
        <v>198</v>
      </c>
      <c r="C99" s="191"/>
      <c r="D99" s="192"/>
      <c r="E99" s="192"/>
      <c r="F99" s="193"/>
      <c r="G99" s="336">
        <f t="shared" si="9"/>
        <v>0</v>
      </c>
      <c r="H99" s="34"/>
      <c r="I99" s="37"/>
      <c r="J99" s="37"/>
      <c r="K99" s="325"/>
      <c r="L99" s="461" t="str">
        <f t="shared" si="8"/>
        <v/>
      </c>
      <c r="M99" s="147"/>
      <c r="N99" s="174"/>
      <c r="O99" s="174"/>
    </row>
    <row r="100" spans="1:15" s="1" customFormat="1" ht="14" thickBot="1">
      <c r="A100" s="202" t="s">
        <v>149</v>
      </c>
      <c r="B100" s="136"/>
      <c r="C100" s="137"/>
      <c r="D100" s="138"/>
      <c r="E100" s="139"/>
      <c r="F100" s="140" t="s">
        <v>722</v>
      </c>
      <c r="G100" s="340">
        <f>SUM(G36:G99)</f>
        <v>0</v>
      </c>
      <c r="H100" s="34"/>
      <c r="I100" s="37"/>
      <c r="J100" s="37"/>
      <c r="K100" s="324"/>
      <c r="L100" s="340">
        <f>SUM(L36:L99)</f>
        <v>0</v>
      </c>
      <c r="M100" s="147"/>
      <c r="N100" s="173"/>
      <c r="O100" s="173"/>
    </row>
    <row r="101" spans="1:15" s="1" customFormat="1" ht="0.75" customHeight="1" thickTop="1">
      <c r="A101" s="198"/>
      <c r="C101" s="17"/>
      <c r="D101" s="41"/>
      <c r="E101" s="63"/>
      <c r="F101" s="76"/>
      <c r="G101" s="37"/>
      <c r="H101" s="34"/>
      <c r="I101" s="37"/>
      <c r="J101" s="37"/>
      <c r="K101" s="324"/>
      <c r="L101" s="462"/>
      <c r="M101" s="147"/>
      <c r="N101" s="173"/>
      <c r="O101" s="173"/>
    </row>
    <row r="102" spans="1:15" s="1" customFormat="1" ht="24.75" customHeight="1" thickTop="1">
      <c r="A102" s="200" t="s">
        <v>151</v>
      </c>
      <c r="B102" s="2"/>
      <c r="C102" s="17"/>
      <c r="D102" s="149" t="s">
        <v>41</v>
      </c>
      <c r="E102" s="150" t="s">
        <v>13</v>
      </c>
      <c r="F102" s="149" t="s">
        <v>14</v>
      </c>
      <c r="G102" s="149" t="s">
        <v>15</v>
      </c>
      <c r="H102" s="149" t="s">
        <v>16</v>
      </c>
      <c r="I102" s="151" t="s">
        <v>17</v>
      </c>
      <c r="J102" s="151"/>
      <c r="K102" s="324"/>
      <c r="L102" s="459" t="s">
        <v>18</v>
      </c>
      <c r="M102" s="147"/>
      <c r="N102" s="173"/>
      <c r="O102" s="173"/>
    </row>
    <row r="103" spans="1:15" s="1" customFormat="1">
      <c r="A103" s="196">
        <v>211116</v>
      </c>
      <c r="B103" s="7" t="s">
        <v>202</v>
      </c>
      <c r="C103" s="16"/>
      <c r="D103" s="61"/>
      <c r="E103" s="134"/>
      <c r="F103" s="81"/>
      <c r="G103" s="334">
        <f t="shared" ref="G103:G131" si="10">IF(X=0,(IF(Me=0,Sa,Me*Sa)),(IF(Me=0,Sa*X,Me*X*Sa)))</f>
        <v>0</v>
      </c>
      <c r="H103" s="332">
        <f t="shared" ref="H103:H131" si="11">IF(Sum,Sos,0)</f>
        <v>0</v>
      </c>
      <c r="I103" s="333">
        <f t="shared" ref="I103:I131" si="12">IF(Prosent&lt;&gt;0,(Sum*Prosent)/100,0)</f>
        <v>0</v>
      </c>
      <c r="J103" s="37"/>
      <c r="K103" s="325"/>
      <c r="L103" s="461" t="str">
        <f t="shared" ref="L103:L150" si="13">IF(FMVA&lt;&gt;"",(Sum*mva)-Sum,"")</f>
        <v/>
      </c>
      <c r="M103" s="147"/>
      <c r="N103" s="173"/>
      <c r="O103" s="173"/>
    </row>
    <row r="104" spans="1:15" s="1" customFormat="1">
      <c r="A104" s="196">
        <v>211120</v>
      </c>
      <c r="B104" s="7" t="s">
        <v>203</v>
      </c>
      <c r="C104" s="16"/>
      <c r="D104" s="61"/>
      <c r="E104" s="61"/>
      <c r="F104" s="81"/>
      <c r="G104" s="335">
        <f t="shared" si="10"/>
        <v>0</v>
      </c>
      <c r="H104" s="332">
        <f t="shared" si="11"/>
        <v>0</v>
      </c>
      <c r="I104" s="333">
        <f t="shared" si="12"/>
        <v>0</v>
      </c>
      <c r="J104" s="37"/>
      <c r="K104" s="325"/>
      <c r="L104" s="461" t="str">
        <f t="shared" si="13"/>
        <v/>
      </c>
      <c r="M104" s="147"/>
      <c r="N104" s="173"/>
      <c r="O104" s="173"/>
    </row>
    <row r="105" spans="1:15" s="1" customFormat="1">
      <c r="A105" s="196">
        <v>211124</v>
      </c>
      <c r="B105" s="10" t="s">
        <v>204</v>
      </c>
      <c r="C105" s="16"/>
      <c r="D105" s="61"/>
      <c r="E105" s="61"/>
      <c r="F105" s="81"/>
      <c r="G105" s="335">
        <f t="shared" si="10"/>
        <v>0</v>
      </c>
      <c r="H105" s="332">
        <f t="shared" si="11"/>
        <v>0</v>
      </c>
      <c r="I105" s="333">
        <f t="shared" si="12"/>
        <v>0</v>
      </c>
      <c r="J105" s="37"/>
      <c r="K105" s="325"/>
      <c r="L105" s="461" t="str">
        <f t="shared" si="13"/>
        <v/>
      </c>
      <c r="M105" s="147"/>
      <c r="N105" s="173"/>
      <c r="O105" s="173"/>
    </row>
    <row r="106" spans="1:15" s="1" customFormat="1">
      <c r="A106" s="196">
        <v>211125</v>
      </c>
      <c r="B106" s="7" t="s">
        <v>205</v>
      </c>
      <c r="C106" s="16"/>
      <c r="D106" s="46"/>
      <c r="E106" s="61"/>
      <c r="F106" s="338">
        <f>IF(D106=0,0,+G105)</f>
        <v>0</v>
      </c>
      <c r="G106" s="335">
        <f t="shared" si="10"/>
        <v>0</v>
      </c>
      <c r="H106" s="332">
        <f t="shared" si="11"/>
        <v>0</v>
      </c>
      <c r="I106" s="333">
        <f t="shared" si="12"/>
        <v>0</v>
      </c>
      <c r="J106" s="37"/>
      <c r="K106" s="325"/>
      <c r="L106" s="461" t="str">
        <f t="shared" si="13"/>
        <v/>
      </c>
      <c r="M106" s="147"/>
      <c r="N106" s="173"/>
      <c r="O106" s="173"/>
    </row>
    <row r="107" spans="1:15" s="1" customFormat="1">
      <c r="A107" s="196">
        <v>211126</v>
      </c>
      <c r="B107" s="10" t="s">
        <v>206</v>
      </c>
      <c r="C107" s="16"/>
      <c r="D107" s="61"/>
      <c r="E107" s="61"/>
      <c r="F107" s="81"/>
      <c r="G107" s="335">
        <f t="shared" si="10"/>
        <v>0</v>
      </c>
      <c r="H107" s="332">
        <f t="shared" si="11"/>
        <v>0</v>
      </c>
      <c r="I107" s="333">
        <f t="shared" si="12"/>
        <v>0</v>
      </c>
      <c r="J107" s="37"/>
      <c r="K107" s="325"/>
      <c r="L107" s="461" t="str">
        <f t="shared" si="13"/>
        <v/>
      </c>
      <c r="M107" s="147"/>
      <c r="N107" s="173"/>
      <c r="O107" s="173"/>
    </row>
    <row r="108" spans="1:15" s="1" customFormat="1">
      <c r="A108" s="196">
        <v>211127</v>
      </c>
      <c r="B108" s="7" t="s">
        <v>207</v>
      </c>
      <c r="C108" s="16"/>
      <c r="D108" s="46"/>
      <c r="E108" s="61"/>
      <c r="F108" s="338">
        <f>IF(D108=0,0,+G107)</f>
        <v>0</v>
      </c>
      <c r="G108" s="335">
        <f t="shared" si="10"/>
        <v>0</v>
      </c>
      <c r="H108" s="332">
        <f t="shared" si="11"/>
        <v>0</v>
      </c>
      <c r="I108" s="333">
        <f t="shared" si="12"/>
        <v>0</v>
      </c>
      <c r="J108" s="37"/>
      <c r="K108" s="325"/>
      <c r="L108" s="461" t="str">
        <f t="shared" si="13"/>
        <v/>
      </c>
      <c r="M108" s="147"/>
      <c r="N108" s="173"/>
      <c r="O108" s="173"/>
    </row>
    <row r="109" spans="1:15" s="1" customFormat="1">
      <c r="A109" s="196">
        <v>211130</v>
      </c>
      <c r="B109" s="10" t="s">
        <v>4</v>
      </c>
      <c r="C109" s="16"/>
      <c r="D109" s="61"/>
      <c r="E109" s="61"/>
      <c r="F109" s="81"/>
      <c r="G109" s="335">
        <f t="shared" si="10"/>
        <v>0</v>
      </c>
      <c r="H109" s="332">
        <f t="shared" si="11"/>
        <v>0</v>
      </c>
      <c r="I109" s="333">
        <f t="shared" si="12"/>
        <v>0</v>
      </c>
      <c r="J109" s="37"/>
      <c r="K109" s="325"/>
      <c r="L109" s="461" t="str">
        <f t="shared" si="13"/>
        <v/>
      </c>
      <c r="M109" s="147"/>
      <c r="N109" s="173"/>
      <c r="O109" s="173"/>
    </row>
    <row r="110" spans="1:15" s="1" customFormat="1">
      <c r="A110" s="196">
        <v>211131</v>
      </c>
      <c r="B110" s="7" t="s">
        <v>5</v>
      </c>
      <c r="C110" s="16"/>
      <c r="D110" s="46"/>
      <c r="E110" s="61"/>
      <c r="F110" s="338">
        <f>IF(D110=0,0,+G109)</f>
        <v>0</v>
      </c>
      <c r="G110" s="335">
        <f t="shared" si="10"/>
        <v>0</v>
      </c>
      <c r="H110" s="332">
        <f t="shared" si="11"/>
        <v>0</v>
      </c>
      <c r="I110" s="333">
        <f t="shared" si="12"/>
        <v>0</v>
      </c>
      <c r="J110" s="37"/>
      <c r="K110" s="325"/>
      <c r="L110" s="461" t="str">
        <f t="shared" si="13"/>
        <v/>
      </c>
      <c r="M110" s="147"/>
      <c r="N110" s="173"/>
      <c r="O110" s="173"/>
    </row>
    <row r="111" spans="1:15" s="1" customFormat="1">
      <c r="A111" s="196">
        <v>211140</v>
      </c>
      <c r="B111" s="7" t="s">
        <v>244</v>
      </c>
      <c r="C111" s="16"/>
      <c r="D111" s="61"/>
      <c r="E111" s="61"/>
      <c r="F111" s="81"/>
      <c r="G111" s="335">
        <f t="shared" si="10"/>
        <v>0</v>
      </c>
      <c r="H111" s="332">
        <f t="shared" si="11"/>
        <v>0</v>
      </c>
      <c r="I111" s="333">
        <f t="shared" si="12"/>
        <v>0</v>
      </c>
      <c r="J111" s="37"/>
      <c r="K111" s="325"/>
      <c r="L111" s="461" t="str">
        <f t="shared" si="13"/>
        <v/>
      </c>
      <c r="M111" s="147"/>
      <c r="N111" s="173"/>
      <c r="O111" s="173"/>
    </row>
    <row r="112" spans="1:15" s="1" customFormat="1">
      <c r="A112" s="196">
        <v>211141</v>
      </c>
      <c r="B112" s="7" t="s">
        <v>245</v>
      </c>
      <c r="C112" s="16"/>
      <c r="D112" s="46"/>
      <c r="E112" s="61"/>
      <c r="F112" s="338">
        <f>IF(D112=0,0,+G111)</f>
        <v>0</v>
      </c>
      <c r="G112" s="335">
        <f t="shared" si="10"/>
        <v>0</v>
      </c>
      <c r="H112" s="332">
        <f t="shared" si="11"/>
        <v>0</v>
      </c>
      <c r="I112" s="333">
        <f t="shared" si="12"/>
        <v>0</v>
      </c>
      <c r="J112" s="37"/>
      <c r="K112" s="325"/>
      <c r="L112" s="461" t="str">
        <f t="shared" si="13"/>
        <v/>
      </c>
      <c r="M112" s="147"/>
      <c r="N112" s="173"/>
      <c r="O112" s="173"/>
    </row>
    <row r="113" spans="1:15" s="1" customFormat="1">
      <c r="A113" s="196">
        <v>211210</v>
      </c>
      <c r="B113" s="10" t="s">
        <v>210</v>
      </c>
      <c r="C113" s="16"/>
      <c r="D113" s="61"/>
      <c r="E113" s="61"/>
      <c r="F113" s="81"/>
      <c r="G113" s="335">
        <f t="shared" si="10"/>
        <v>0</v>
      </c>
      <c r="H113" s="332">
        <f t="shared" si="11"/>
        <v>0</v>
      </c>
      <c r="I113" s="333">
        <f t="shared" si="12"/>
        <v>0</v>
      </c>
      <c r="J113" s="37"/>
      <c r="K113" s="325"/>
      <c r="L113" s="461" t="str">
        <f t="shared" si="13"/>
        <v/>
      </c>
      <c r="M113" s="147"/>
      <c r="N113" s="173"/>
      <c r="O113" s="173"/>
    </row>
    <row r="114" spans="1:15" s="1" customFormat="1">
      <c r="A114" s="196">
        <v>211214</v>
      </c>
      <c r="B114" s="7" t="s">
        <v>211</v>
      </c>
      <c r="C114" s="16"/>
      <c r="D114" s="61"/>
      <c r="E114" s="61"/>
      <c r="F114" s="81"/>
      <c r="G114" s="335">
        <f t="shared" si="10"/>
        <v>0</v>
      </c>
      <c r="H114" s="332">
        <f t="shared" si="11"/>
        <v>0</v>
      </c>
      <c r="I114" s="333">
        <f t="shared" si="12"/>
        <v>0</v>
      </c>
      <c r="J114" s="37"/>
      <c r="K114" s="325"/>
      <c r="L114" s="461" t="str">
        <f t="shared" si="13"/>
        <v/>
      </c>
      <c r="M114" s="147"/>
      <c r="N114" s="173"/>
      <c r="O114" s="173"/>
    </row>
    <row r="115" spans="1:15" s="1" customFormat="1">
      <c r="A115" s="196">
        <v>211215</v>
      </c>
      <c r="B115" s="10" t="s">
        <v>212</v>
      </c>
      <c r="C115" s="16"/>
      <c r="D115" s="46"/>
      <c r="E115" s="61"/>
      <c r="F115" s="338">
        <f>IF(D115=0,0,+G114)</f>
        <v>0</v>
      </c>
      <c r="G115" s="335">
        <f t="shared" si="10"/>
        <v>0</v>
      </c>
      <c r="H115" s="332">
        <f t="shared" si="11"/>
        <v>0</v>
      </c>
      <c r="I115" s="333">
        <f t="shared" si="12"/>
        <v>0</v>
      </c>
      <c r="J115" s="37"/>
      <c r="K115" s="325"/>
      <c r="L115" s="461" t="str">
        <f t="shared" si="13"/>
        <v/>
      </c>
      <c r="M115" s="147"/>
      <c r="N115" s="173"/>
      <c r="O115" s="173"/>
    </row>
    <row r="116" spans="1:15" s="1" customFormat="1">
      <c r="A116" s="196">
        <v>211240</v>
      </c>
      <c r="B116" s="7" t="s">
        <v>246</v>
      </c>
      <c r="C116" s="16"/>
      <c r="D116" s="61"/>
      <c r="E116" s="61"/>
      <c r="F116" s="81"/>
      <c r="G116" s="335">
        <f t="shared" si="10"/>
        <v>0</v>
      </c>
      <c r="H116" s="332">
        <f t="shared" si="11"/>
        <v>0</v>
      </c>
      <c r="I116" s="333">
        <f t="shared" si="12"/>
        <v>0</v>
      </c>
      <c r="J116" s="37"/>
      <c r="K116" s="325"/>
      <c r="L116" s="461" t="str">
        <f t="shared" si="13"/>
        <v/>
      </c>
      <c r="M116" s="147"/>
      <c r="N116" s="173"/>
      <c r="O116" s="173"/>
    </row>
    <row r="117" spans="1:15" s="1" customFormat="1">
      <c r="A117" s="196">
        <v>211241</v>
      </c>
      <c r="B117" s="7" t="s">
        <v>247</v>
      </c>
      <c r="C117" s="16"/>
      <c r="D117" s="46"/>
      <c r="E117" s="61"/>
      <c r="F117" s="338">
        <f>IF(D117=0,0,+G116)</f>
        <v>0</v>
      </c>
      <c r="G117" s="335">
        <f t="shared" si="10"/>
        <v>0</v>
      </c>
      <c r="H117" s="332">
        <f t="shared" si="11"/>
        <v>0</v>
      </c>
      <c r="I117" s="333">
        <f t="shared" si="12"/>
        <v>0</v>
      </c>
      <c r="J117" s="37"/>
      <c r="K117" s="325"/>
      <c r="L117" s="461" t="str">
        <f t="shared" si="13"/>
        <v/>
      </c>
      <c r="M117" s="147"/>
      <c r="N117" s="173"/>
      <c r="O117" s="173"/>
    </row>
    <row r="118" spans="1:15" s="1" customFormat="1">
      <c r="A118" s="196">
        <v>211310</v>
      </c>
      <c r="B118" s="7" t="s">
        <v>213</v>
      </c>
      <c r="C118" s="16"/>
      <c r="D118" s="61"/>
      <c r="E118" s="61"/>
      <c r="F118" s="81"/>
      <c r="G118" s="335">
        <f t="shared" si="10"/>
        <v>0</v>
      </c>
      <c r="H118" s="332">
        <f t="shared" si="11"/>
        <v>0</v>
      </c>
      <c r="I118" s="333">
        <f t="shared" si="12"/>
        <v>0</v>
      </c>
      <c r="J118" s="37"/>
      <c r="K118" s="325"/>
      <c r="L118" s="461" t="str">
        <f t="shared" si="13"/>
        <v/>
      </c>
      <c r="M118" s="147"/>
      <c r="N118" s="173"/>
      <c r="O118" s="173"/>
    </row>
    <row r="119" spans="1:15" s="1" customFormat="1">
      <c r="A119" s="196">
        <v>211311</v>
      </c>
      <c r="B119" s="7" t="s">
        <v>214</v>
      </c>
      <c r="C119" s="16"/>
      <c r="D119" s="46"/>
      <c r="E119" s="61"/>
      <c r="F119" s="338">
        <f>IF(D119=0,0,+G118)</f>
        <v>0</v>
      </c>
      <c r="G119" s="335">
        <f t="shared" si="10"/>
        <v>0</v>
      </c>
      <c r="H119" s="332">
        <f t="shared" si="11"/>
        <v>0</v>
      </c>
      <c r="I119" s="333">
        <f t="shared" si="12"/>
        <v>0</v>
      </c>
      <c r="J119" s="37"/>
      <c r="K119" s="325"/>
      <c r="L119" s="461" t="str">
        <f t="shared" si="13"/>
        <v/>
      </c>
      <c r="M119" s="147"/>
      <c r="N119" s="173"/>
      <c r="O119" s="173"/>
    </row>
    <row r="120" spans="1:15" s="1" customFormat="1">
      <c r="A120" s="196">
        <v>211610</v>
      </c>
      <c r="B120" s="7" t="s">
        <v>215</v>
      </c>
      <c r="C120" s="16"/>
      <c r="D120" s="61"/>
      <c r="E120" s="61"/>
      <c r="F120" s="81"/>
      <c r="G120" s="335">
        <f t="shared" si="10"/>
        <v>0</v>
      </c>
      <c r="H120" s="332">
        <f t="shared" si="11"/>
        <v>0</v>
      </c>
      <c r="I120" s="333">
        <f t="shared" si="12"/>
        <v>0</v>
      </c>
      <c r="J120" s="37"/>
      <c r="K120" s="325"/>
      <c r="L120" s="461" t="str">
        <f t="shared" si="13"/>
        <v/>
      </c>
      <c r="M120" s="147"/>
      <c r="N120" s="173"/>
      <c r="O120" s="173"/>
    </row>
    <row r="121" spans="1:15" s="1" customFormat="1">
      <c r="A121" s="196">
        <v>211611</v>
      </c>
      <c r="B121" s="7" t="s">
        <v>216</v>
      </c>
      <c r="C121" s="16"/>
      <c r="D121" s="46"/>
      <c r="E121" s="61"/>
      <c r="F121" s="338">
        <f>IF(D121=0,0,+G120)</f>
        <v>0</v>
      </c>
      <c r="G121" s="335">
        <f t="shared" si="10"/>
        <v>0</v>
      </c>
      <c r="H121" s="332">
        <f t="shared" si="11"/>
        <v>0</v>
      </c>
      <c r="I121" s="333">
        <f t="shared" si="12"/>
        <v>0</v>
      </c>
      <c r="J121" s="37"/>
      <c r="K121" s="325"/>
      <c r="L121" s="461" t="str">
        <f t="shared" si="13"/>
        <v/>
      </c>
      <c r="M121" s="147"/>
      <c r="N121" s="173"/>
      <c r="O121" s="173"/>
    </row>
    <row r="122" spans="1:15" s="1" customFormat="1">
      <c r="A122" s="196">
        <v>211810</v>
      </c>
      <c r="B122" s="10" t="s">
        <v>217</v>
      </c>
      <c r="C122" s="16"/>
      <c r="D122" s="61"/>
      <c r="E122" s="61"/>
      <c r="F122" s="81"/>
      <c r="G122" s="335">
        <f t="shared" si="10"/>
        <v>0</v>
      </c>
      <c r="H122" s="332">
        <f t="shared" si="11"/>
        <v>0</v>
      </c>
      <c r="I122" s="333">
        <f t="shared" si="12"/>
        <v>0</v>
      </c>
      <c r="J122" s="37"/>
      <c r="K122" s="325"/>
      <c r="L122" s="461" t="str">
        <f t="shared" si="13"/>
        <v/>
      </c>
      <c r="M122" s="147"/>
      <c r="N122" s="173"/>
      <c r="O122" s="173"/>
    </row>
    <row r="123" spans="1:15" s="1" customFormat="1">
      <c r="A123" s="196">
        <v>211811</v>
      </c>
      <c r="B123" s="7" t="s">
        <v>218</v>
      </c>
      <c r="C123" s="16"/>
      <c r="D123" s="46"/>
      <c r="E123" s="61"/>
      <c r="F123" s="338">
        <f>IF(D123=0,0,+G122)</f>
        <v>0</v>
      </c>
      <c r="G123" s="335">
        <f t="shared" si="10"/>
        <v>0</v>
      </c>
      <c r="H123" s="332">
        <f t="shared" si="11"/>
        <v>0</v>
      </c>
      <c r="I123" s="333">
        <f t="shared" si="12"/>
        <v>0</v>
      </c>
      <c r="J123" s="37"/>
      <c r="K123" s="325"/>
      <c r="L123" s="461" t="str">
        <f t="shared" si="13"/>
        <v/>
      </c>
      <c r="M123" s="147"/>
      <c r="N123" s="173"/>
      <c r="O123" s="173"/>
    </row>
    <row r="124" spans="1:15" s="1" customFormat="1">
      <c r="A124" s="196">
        <v>213210</v>
      </c>
      <c r="B124" s="10" t="s">
        <v>219</v>
      </c>
      <c r="C124" s="16"/>
      <c r="D124" s="61"/>
      <c r="E124" s="61"/>
      <c r="F124" s="81"/>
      <c r="G124" s="335">
        <f t="shared" si="10"/>
        <v>0</v>
      </c>
      <c r="H124" s="332">
        <f t="shared" si="11"/>
        <v>0</v>
      </c>
      <c r="I124" s="333">
        <f t="shared" si="12"/>
        <v>0</v>
      </c>
      <c r="J124" s="37"/>
      <c r="K124" s="325"/>
      <c r="L124" s="461" t="str">
        <f t="shared" si="13"/>
        <v/>
      </c>
      <c r="M124" s="147"/>
      <c r="N124" s="173"/>
      <c r="O124" s="173"/>
    </row>
    <row r="125" spans="1:15" s="1" customFormat="1">
      <c r="A125" s="196">
        <v>213211</v>
      </c>
      <c r="B125" s="7" t="s">
        <v>220</v>
      </c>
      <c r="C125" s="16"/>
      <c r="D125" s="46"/>
      <c r="E125" s="61"/>
      <c r="F125" s="338">
        <f>IF(D125=0,0,+G124)</f>
        <v>0</v>
      </c>
      <c r="G125" s="335">
        <f t="shared" si="10"/>
        <v>0</v>
      </c>
      <c r="H125" s="332">
        <f t="shared" si="11"/>
        <v>0</v>
      </c>
      <c r="I125" s="333">
        <f t="shared" si="12"/>
        <v>0</v>
      </c>
      <c r="J125" s="37"/>
      <c r="K125" s="325"/>
      <c r="L125" s="461" t="str">
        <f t="shared" si="13"/>
        <v/>
      </c>
      <c r="M125" s="147"/>
      <c r="N125" s="173"/>
      <c r="O125" s="173"/>
    </row>
    <row r="126" spans="1:15" s="1" customFormat="1">
      <c r="A126" s="196">
        <v>214010</v>
      </c>
      <c r="B126" s="10" t="s">
        <v>182</v>
      </c>
      <c r="C126" s="16"/>
      <c r="D126" s="61"/>
      <c r="E126" s="61"/>
      <c r="F126" s="81"/>
      <c r="G126" s="335">
        <f t="shared" si="10"/>
        <v>0</v>
      </c>
      <c r="H126" s="332">
        <f t="shared" si="11"/>
        <v>0</v>
      </c>
      <c r="I126" s="333">
        <f t="shared" si="12"/>
        <v>0</v>
      </c>
      <c r="J126" s="37"/>
      <c r="K126" s="325"/>
      <c r="L126" s="461" t="str">
        <f t="shared" si="13"/>
        <v/>
      </c>
      <c r="M126" s="147"/>
      <c r="N126" s="173"/>
      <c r="O126" s="173"/>
    </row>
    <row r="127" spans="1:15" s="1" customFormat="1">
      <c r="A127" s="196">
        <v>214014</v>
      </c>
      <c r="B127" s="7" t="s">
        <v>221</v>
      </c>
      <c r="C127" s="16"/>
      <c r="D127" s="61"/>
      <c r="E127" s="61"/>
      <c r="F127" s="81"/>
      <c r="G127" s="335">
        <f t="shared" si="10"/>
        <v>0</v>
      </c>
      <c r="H127" s="332">
        <f t="shared" si="11"/>
        <v>0</v>
      </c>
      <c r="I127" s="333">
        <f t="shared" si="12"/>
        <v>0</v>
      </c>
      <c r="J127" s="37"/>
      <c r="K127" s="325"/>
      <c r="L127" s="461" t="str">
        <f t="shared" si="13"/>
        <v/>
      </c>
      <c r="M127" s="147"/>
      <c r="N127" s="173"/>
      <c r="O127" s="173"/>
    </row>
    <row r="128" spans="1:15" s="1" customFormat="1">
      <c r="A128" s="196">
        <v>214015</v>
      </c>
      <c r="B128" s="10" t="s">
        <v>222</v>
      </c>
      <c r="C128" s="16"/>
      <c r="D128" s="46"/>
      <c r="E128" s="61"/>
      <c r="F128" s="338">
        <f>IF(D128=0,0,+G127)</f>
        <v>0</v>
      </c>
      <c r="G128" s="335">
        <f t="shared" si="10"/>
        <v>0</v>
      </c>
      <c r="H128" s="332">
        <f t="shared" si="11"/>
        <v>0</v>
      </c>
      <c r="I128" s="333">
        <f t="shared" si="12"/>
        <v>0</v>
      </c>
      <c r="J128" s="37"/>
      <c r="K128" s="325"/>
      <c r="L128" s="461" t="str">
        <f t="shared" si="13"/>
        <v/>
      </c>
      <c r="M128" s="147"/>
      <c r="N128" s="173"/>
      <c r="O128" s="173"/>
    </row>
    <row r="129" spans="1:15" s="1" customFormat="1">
      <c r="A129" s="196">
        <v>214090</v>
      </c>
      <c r="B129" s="7" t="s">
        <v>184</v>
      </c>
      <c r="C129" s="16"/>
      <c r="D129" s="61"/>
      <c r="E129" s="61"/>
      <c r="F129" s="81"/>
      <c r="G129" s="335">
        <f t="shared" si="10"/>
        <v>0</v>
      </c>
      <c r="H129" s="332">
        <f t="shared" si="11"/>
        <v>0</v>
      </c>
      <c r="I129" s="333">
        <f t="shared" si="12"/>
        <v>0</v>
      </c>
      <c r="J129" s="37"/>
      <c r="K129" s="325"/>
      <c r="L129" s="461" t="str">
        <f t="shared" si="13"/>
        <v/>
      </c>
      <c r="M129" s="147"/>
      <c r="N129" s="173"/>
      <c r="O129" s="173"/>
    </row>
    <row r="130" spans="1:15" s="1" customFormat="1">
      <c r="A130" s="196">
        <v>214091</v>
      </c>
      <c r="B130" s="7" t="s">
        <v>185</v>
      </c>
      <c r="C130" s="16"/>
      <c r="D130" s="46"/>
      <c r="E130" s="61"/>
      <c r="F130" s="338">
        <f>IF(D130=0,0,+G129)</f>
        <v>0</v>
      </c>
      <c r="G130" s="335">
        <f t="shared" si="10"/>
        <v>0</v>
      </c>
      <c r="H130" s="332">
        <f t="shared" si="11"/>
        <v>0</v>
      </c>
      <c r="I130" s="333">
        <f t="shared" si="12"/>
        <v>0</v>
      </c>
      <c r="J130" s="37"/>
      <c r="K130" s="325"/>
      <c r="L130" s="461" t="str">
        <f t="shared" si="13"/>
        <v/>
      </c>
      <c r="M130" s="147"/>
      <c r="N130" s="173"/>
      <c r="O130" s="173"/>
    </row>
    <row r="131" spans="1:15" s="1" customFormat="1">
      <c r="A131" s="196">
        <v>214092</v>
      </c>
      <c r="B131" s="7" t="s">
        <v>223</v>
      </c>
      <c r="C131" s="16"/>
      <c r="D131" s="61"/>
      <c r="E131" s="61"/>
      <c r="F131" s="81"/>
      <c r="G131" s="335">
        <f t="shared" si="10"/>
        <v>0</v>
      </c>
      <c r="H131" s="332">
        <f t="shared" si="11"/>
        <v>0</v>
      </c>
      <c r="I131" s="333">
        <f t="shared" si="12"/>
        <v>0</v>
      </c>
      <c r="J131" s="37"/>
      <c r="K131" s="325"/>
      <c r="L131" s="461" t="str">
        <f t="shared" si="13"/>
        <v/>
      </c>
      <c r="M131" s="147"/>
      <c r="N131" s="173"/>
      <c r="O131" s="173"/>
    </row>
    <row r="132" spans="1:15" s="1" customFormat="1">
      <c r="A132" s="196">
        <v>214095</v>
      </c>
      <c r="B132" s="7" t="s">
        <v>186</v>
      </c>
      <c r="C132" s="16"/>
      <c r="D132" s="62"/>
      <c r="E132" s="62"/>
      <c r="F132" s="84"/>
      <c r="G132" s="341">
        <f>SUM(I103:I131)</f>
        <v>0</v>
      </c>
      <c r="H132" s="34"/>
      <c r="I132" s="35" t="s">
        <v>723</v>
      </c>
      <c r="J132" s="35"/>
      <c r="K132" s="509"/>
      <c r="L132" s="461"/>
      <c r="M132" s="147"/>
      <c r="N132" s="173"/>
      <c r="O132" s="173"/>
    </row>
    <row r="133" spans="1:15" s="1" customFormat="1">
      <c r="A133" s="196">
        <v>218622</v>
      </c>
      <c r="B133" s="7" t="s">
        <v>229</v>
      </c>
      <c r="C133" s="16"/>
      <c r="D133" s="61"/>
      <c r="E133" s="61"/>
      <c r="F133" s="81"/>
      <c r="G133" s="335">
        <f t="shared" ref="G133:G150" si="14">IF(X=0,(IF(Me=0,Sa,Me*Sa)),(IF(Me=0,Sa*X,Me*X*Sa)))</f>
        <v>0</v>
      </c>
      <c r="H133" s="34"/>
      <c r="I133" s="37"/>
      <c r="J133" s="37"/>
      <c r="K133" s="325"/>
      <c r="L133" s="461" t="str">
        <f t="shared" si="13"/>
        <v/>
      </c>
      <c r="M133" s="147"/>
      <c r="N133" s="173"/>
      <c r="O133" s="173"/>
    </row>
    <row r="134" spans="1:15" s="1" customFormat="1">
      <c r="A134" s="196">
        <v>219010</v>
      </c>
      <c r="B134" s="7" t="s">
        <v>187</v>
      </c>
      <c r="C134" s="16"/>
      <c r="D134" s="61"/>
      <c r="E134" s="61"/>
      <c r="F134" s="81"/>
      <c r="G134" s="335">
        <f t="shared" si="14"/>
        <v>0</v>
      </c>
      <c r="H134" s="34"/>
      <c r="I134" s="37"/>
      <c r="J134" s="37"/>
      <c r="K134" s="325"/>
      <c r="L134" s="461" t="str">
        <f t="shared" si="13"/>
        <v/>
      </c>
      <c r="M134" s="147"/>
      <c r="N134" s="173"/>
      <c r="O134" s="173"/>
    </row>
    <row r="135" spans="1:15" s="1" customFormat="1">
      <c r="A135" s="196">
        <v>219013</v>
      </c>
      <c r="B135" s="10" t="s">
        <v>188</v>
      </c>
      <c r="C135" s="16"/>
      <c r="D135" s="61"/>
      <c r="E135" s="61"/>
      <c r="F135" s="81"/>
      <c r="G135" s="335">
        <f t="shared" si="14"/>
        <v>0</v>
      </c>
      <c r="H135" s="34"/>
      <c r="I135" s="37"/>
      <c r="J135" s="37"/>
      <c r="K135" s="325"/>
      <c r="L135" s="461" t="str">
        <f t="shared" si="13"/>
        <v/>
      </c>
      <c r="M135" s="147"/>
      <c r="N135" s="173"/>
      <c r="O135" s="173"/>
    </row>
    <row r="136" spans="1:15" s="1" customFormat="1">
      <c r="A136" s="196">
        <v>219014</v>
      </c>
      <c r="B136" s="10" t="s">
        <v>248</v>
      </c>
      <c r="C136" s="16"/>
      <c r="D136" s="61"/>
      <c r="E136" s="61"/>
      <c r="F136" s="81"/>
      <c r="G136" s="335">
        <f t="shared" si="14"/>
        <v>0</v>
      </c>
      <c r="H136" s="34"/>
      <c r="I136" s="37"/>
      <c r="J136" s="37"/>
      <c r="K136" s="325"/>
      <c r="L136" s="461" t="str">
        <f t="shared" si="13"/>
        <v/>
      </c>
      <c r="M136" s="147"/>
      <c r="N136" s="173"/>
      <c r="O136" s="173"/>
    </row>
    <row r="137" spans="1:15" s="1" customFormat="1">
      <c r="A137" s="196">
        <v>219022</v>
      </c>
      <c r="B137" s="7" t="s">
        <v>189</v>
      </c>
      <c r="C137" s="16"/>
      <c r="D137" s="61"/>
      <c r="E137" s="61"/>
      <c r="F137" s="81"/>
      <c r="G137" s="335">
        <f t="shared" si="14"/>
        <v>0</v>
      </c>
      <c r="H137" s="34"/>
      <c r="I137" s="37"/>
      <c r="J137" s="37"/>
      <c r="K137" s="325"/>
      <c r="L137" s="461" t="str">
        <f t="shared" si="13"/>
        <v/>
      </c>
      <c r="M137" s="147"/>
      <c r="N137" s="173"/>
      <c r="O137" s="173"/>
    </row>
    <row r="138" spans="1:15" s="1" customFormat="1">
      <c r="A138" s="196">
        <v>219023</v>
      </c>
      <c r="B138" s="7" t="s">
        <v>249</v>
      </c>
      <c r="C138" s="16"/>
      <c r="D138" s="61"/>
      <c r="E138" s="61"/>
      <c r="F138" s="81"/>
      <c r="G138" s="335">
        <f t="shared" si="14"/>
        <v>0</v>
      </c>
      <c r="H138" s="34"/>
      <c r="I138" s="37"/>
      <c r="J138" s="37"/>
      <c r="K138" s="325"/>
      <c r="L138" s="461" t="str">
        <f t="shared" si="13"/>
        <v/>
      </c>
      <c r="M138" s="147"/>
      <c r="N138" s="173"/>
      <c r="O138" s="173"/>
    </row>
    <row r="139" spans="1:15" s="1" customFormat="1">
      <c r="A139" s="196">
        <v>219025</v>
      </c>
      <c r="B139" s="7" t="s">
        <v>230</v>
      </c>
      <c r="C139" s="16"/>
      <c r="D139" s="61"/>
      <c r="E139" s="61"/>
      <c r="F139" s="81"/>
      <c r="G139" s="335">
        <f t="shared" si="14"/>
        <v>0</v>
      </c>
      <c r="H139" s="34"/>
      <c r="I139" s="37"/>
      <c r="J139" s="37"/>
      <c r="K139" s="325"/>
      <c r="L139" s="461" t="str">
        <f t="shared" si="13"/>
        <v/>
      </c>
      <c r="M139" s="147"/>
      <c r="N139" s="173"/>
      <c r="O139" s="173"/>
    </row>
    <row r="140" spans="1:15" s="1" customFormat="1">
      <c r="A140" s="196">
        <v>219029</v>
      </c>
      <c r="B140" s="7" t="s">
        <v>190</v>
      </c>
      <c r="C140" s="16"/>
      <c r="D140" s="61"/>
      <c r="E140" s="61"/>
      <c r="F140" s="81"/>
      <c r="G140" s="335">
        <f t="shared" si="14"/>
        <v>0</v>
      </c>
      <c r="H140" s="34"/>
      <c r="I140" s="37"/>
      <c r="J140" s="37"/>
      <c r="K140" s="325"/>
      <c r="L140" s="461" t="str">
        <f t="shared" si="13"/>
        <v/>
      </c>
      <c r="M140" s="147"/>
      <c r="N140" s="173"/>
      <c r="O140" s="173"/>
    </row>
    <row r="141" spans="1:15" s="1" customFormat="1">
      <c r="A141" s="196">
        <v>219030</v>
      </c>
      <c r="B141" s="7" t="s">
        <v>231</v>
      </c>
      <c r="C141" s="16"/>
      <c r="D141" s="61"/>
      <c r="E141" s="61"/>
      <c r="F141" s="81"/>
      <c r="G141" s="335">
        <f t="shared" si="14"/>
        <v>0</v>
      </c>
      <c r="H141" s="34"/>
      <c r="I141" s="37"/>
      <c r="J141" s="37"/>
      <c r="K141" s="325"/>
      <c r="L141" s="461" t="str">
        <f t="shared" si="13"/>
        <v/>
      </c>
      <c r="M141" s="147"/>
      <c r="N141" s="173"/>
      <c r="O141" s="173"/>
    </row>
    <row r="142" spans="1:15" s="1" customFormat="1">
      <c r="A142" s="196">
        <v>219040</v>
      </c>
      <c r="B142" s="7" t="s">
        <v>232</v>
      </c>
      <c r="C142" s="16"/>
      <c r="D142" s="61"/>
      <c r="E142" s="61"/>
      <c r="F142" s="81"/>
      <c r="G142" s="335">
        <f t="shared" si="14"/>
        <v>0</v>
      </c>
      <c r="H142" s="34"/>
      <c r="I142" s="37"/>
      <c r="J142" s="37"/>
      <c r="K142" s="325"/>
      <c r="L142" s="461" t="str">
        <f t="shared" si="13"/>
        <v/>
      </c>
      <c r="M142" s="147"/>
      <c r="N142" s="173"/>
      <c r="O142" s="173"/>
    </row>
    <row r="143" spans="1:15" s="1" customFormat="1">
      <c r="A143" s="196">
        <v>219042</v>
      </c>
      <c r="B143" s="7" t="s">
        <v>233</v>
      </c>
      <c r="C143" s="16"/>
      <c r="D143" s="61"/>
      <c r="E143" s="61"/>
      <c r="F143" s="81"/>
      <c r="G143" s="335">
        <f t="shared" si="14"/>
        <v>0</v>
      </c>
      <c r="H143" s="34"/>
      <c r="I143" s="37"/>
      <c r="J143" s="37"/>
      <c r="K143" s="325"/>
      <c r="L143" s="461" t="str">
        <f t="shared" si="13"/>
        <v/>
      </c>
      <c r="M143" s="147"/>
      <c r="N143" s="173"/>
      <c r="O143" s="173"/>
    </row>
    <row r="144" spans="1:15" s="1" customFormat="1">
      <c r="A144" s="196">
        <v>219044</v>
      </c>
      <c r="B144" s="7" t="s">
        <v>234</v>
      </c>
      <c r="C144" s="16"/>
      <c r="D144" s="61"/>
      <c r="E144" s="61"/>
      <c r="F144" s="81"/>
      <c r="G144" s="335">
        <f t="shared" si="14"/>
        <v>0</v>
      </c>
      <c r="H144" s="34"/>
      <c r="I144" s="37"/>
      <c r="J144" s="37"/>
      <c r="K144" s="325"/>
      <c r="L144" s="461" t="str">
        <f t="shared" si="13"/>
        <v/>
      </c>
      <c r="M144" s="147"/>
      <c r="N144" s="173"/>
      <c r="O144" s="173"/>
    </row>
    <row r="145" spans="1:15" s="1" customFormat="1">
      <c r="A145" s="196">
        <v>219060</v>
      </c>
      <c r="B145" s="7" t="s">
        <v>191</v>
      </c>
      <c r="C145" s="16"/>
      <c r="D145" s="61"/>
      <c r="E145" s="61"/>
      <c r="F145" s="81"/>
      <c r="G145" s="335">
        <f t="shared" si="14"/>
        <v>0</v>
      </c>
      <c r="H145" s="34"/>
      <c r="I145" s="37"/>
      <c r="J145" s="37"/>
      <c r="K145" s="325"/>
      <c r="L145" s="461" t="str">
        <f t="shared" si="13"/>
        <v/>
      </c>
      <c r="M145" s="147"/>
      <c r="N145" s="173"/>
      <c r="O145" s="173"/>
    </row>
    <row r="146" spans="1:15" s="1" customFormat="1">
      <c r="A146" s="196">
        <v>219061</v>
      </c>
      <c r="B146" s="7" t="s">
        <v>192</v>
      </c>
      <c r="C146" s="16"/>
      <c r="D146" s="61">
        <v>0</v>
      </c>
      <c r="E146" s="61"/>
      <c r="F146" s="81"/>
      <c r="G146" s="335">
        <f t="shared" si="14"/>
        <v>0</v>
      </c>
      <c r="H146" s="34"/>
      <c r="I146" s="37"/>
      <c r="J146" s="37"/>
      <c r="K146" s="325"/>
      <c r="L146" s="461" t="str">
        <f t="shared" si="13"/>
        <v/>
      </c>
      <c r="M146" s="147"/>
      <c r="N146" s="173"/>
      <c r="O146" s="173"/>
    </row>
    <row r="147" spans="1:15" s="1" customFormat="1">
      <c r="A147" s="196">
        <v>219063</v>
      </c>
      <c r="B147" s="7" t="s">
        <v>250</v>
      </c>
      <c r="C147" s="16"/>
      <c r="D147" s="61"/>
      <c r="E147" s="61"/>
      <c r="F147" s="81"/>
      <c r="G147" s="335">
        <f t="shared" si="14"/>
        <v>0</v>
      </c>
      <c r="H147" s="34"/>
      <c r="I147" s="37"/>
      <c r="J147" s="37"/>
      <c r="K147" s="325"/>
      <c r="L147" s="461" t="str">
        <f t="shared" si="13"/>
        <v/>
      </c>
      <c r="M147" s="147"/>
      <c r="N147" s="173"/>
      <c r="O147" s="173"/>
    </row>
    <row r="148" spans="1:15" s="1" customFormat="1">
      <c r="A148" s="196">
        <v>219069</v>
      </c>
      <c r="B148" s="7" t="s">
        <v>193</v>
      </c>
      <c r="C148" s="16" t="s">
        <v>720</v>
      </c>
      <c r="D148" s="61"/>
      <c r="E148" s="61"/>
      <c r="F148" s="81"/>
      <c r="G148" s="335">
        <f t="shared" si="14"/>
        <v>0</v>
      </c>
      <c r="H148" s="34"/>
      <c r="I148" s="37"/>
      <c r="J148" s="37"/>
      <c r="K148" s="325"/>
      <c r="L148" s="461" t="str">
        <f t="shared" si="13"/>
        <v/>
      </c>
      <c r="M148" s="147"/>
      <c r="N148" s="173"/>
      <c r="O148" s="173"/>
    </row>
    <row r="149" spans="1:15" s="1" customFormat="1">
      <c r="A149" s="196">
        <v>219077</v>
      </c>
      <c r="B149" s="7" t="s">
        <v>235</v>
      </c>
      <c r="C149" s="16"/>
      <c r="D149" s="61"/>
      <c r="E149" s="61"/>
      <c r="F149" s="81"/>
      <c r="G149" s="335">
        <f t="shared" si="14"/>
        <v>0</v>
      </c>
      <c r="H149" s="34"/>
      <c r="I149" s="37"/>
      <c r="J149" s="37"/>
      <c r="K149" s="325"/>
      <c r="L149" s="461" t="str">
        <f t="shared" si="13"/>
        <v/>
      </c>
      <c r="M149" s="147"/>
      <c r="N149" s="173"/>
      <c r="O149" s="173"/>
    </row>
    <row r="150" spans="1:15" s="1" customFormat="1">
      <c r="A150" s="196">
        <v>219078</v>
      </c>
      <c r="B150" s="7" t="s">
        <v>197</v>
      </c>
      <c r="C150" s="16"/>
      <c r="D150" s="61"/>
      <c r="E150" s="61"/>
      <c r="F150" s="81"/>
      <c r="G150" s="335">
        <f t="shared" si="14"/>
        <v>0</v>
      </c>
      <c r="H150" s="34"/>
      <c r="I150" s="37"/>
      <c r="J150" s="37"/>
      <c r="K150" s="325"/>
      <c r="L150" s="461" t="str">
        <f t="shared" si="13"/>
        <v/>
      </c>
      <c r="M150" s="147"/>
      <c r="N150" s="173"/>
      <c r="O150" s="173"/>
    </row>
    <row r="151" spans="1:15" s="1" customFormat="1" ht="14" thickBot="1">
      <c r="A151" s="201" t="s">
        <v>149</v>
      </c>
      <c r="C151" s="18"/>
      <c r="D151" s="37"/>
      <c r="E151" s="54"/>
      <c r="F151" s="76" t="s">
        <v>722</v>
      </c>
      <c r="G151" s="340">
        <f>SUM(G103:G150)</f>
        <v>0</v>
      </c>
      <c r="H151" s="34"/>
      <c r="I151" s="37"/>
      <c r="J151" s="37"/>
      <c r="K151" s="324"/>
      <c r="L151" s="340">
        <f>SUM(L103:L150)</f>
        <v>0</v>
      </c>
      <c r="M151" s="147"/>
      <c r="N151" s="173"/>
      <c r="O151" s="173"/>
    </row>
    <row r="152" spans="1:15" s="1" customFormat="1" ht="0.75" customHeight="1" thickTop="1">
      <c r="A152" s="198"/>
      <c r="C152" s="17"/>
      <c r="D152" s="37"/>
      <c r="E152" s="54"/>
      <c r="F152" s="76"/>
      <c r="G152" s="172"/>
      <c r="H152" s="34"/>
      <c r="I152" s="37"/>
      <c r="J152" s="37"/>
      <c r="K152" s="324"/>
      <c r="L152" s="457"/>
      <c r="M152" s="147"/>
      <c r="N152" s="173"/>
      <c r="O152" s="173"/>
    </row>
    <row r="153" spans="1:15" s="1" customFormat="1" ht="24.75" customHeight="1" thickTop="1">
      <c r="A153" s="200" t="s">
        <v>152</v>
      </c>
      <c r="B153" s="2"/>
      <c r="C153" s="17"/>
      <c r="D153" s="149" t="s">
        <v>41</v>
      </c>
      <c r="E153" s="150" t="s">
        <v>13</v>
      </c>
      <c r="F153" s="149" t="s">
        <v>14</v>
      </c>
      <c r="G153" s="149" t="s">
        <v>15</v>
      </c>
      <c r="H153" s="149" t="s">
        <v>16</v>
      </c>
      <c r="I153" s="151" t="s">
        <v>17</v>
      </c>
      <c r="J153" s="151"/>
      <c r="K153" s="324"/>
      <c r="L153" s="459" t="s">
        <v>18</v>
      </c>
      <c r="M153" s="147"/>
      <c r="N153" s="173"/>
      <c r="O153" s="173"/>
    </row>
    <row r="154" spans="1:15" s="1" customFormat="1">
      <c r="A154" s="196">
        <v>311116</v>
      </c>
      <c r="B154" s="7" t="s">
        <v>202</v>
      </c>
      <c r="C154" s="16"/>
      <c r="D154" s="61"/>
      <c r="E154" s="61"/>
      <c r="F154" s="81"/>
      <c r="G154" s="334">
        <f t="shared" ref="G154:G194" si="15">IF(X=0,(IF(Me=0,Sa,Me*Sa)),(IF(Me=0,Sa*X,Me*X*Sa)))</f>
        <v>0</v>
      </c>
      <c r="H154" s="332">
        <f t="shared" ref="H154:H194" si="16">IF(Sum,Sos,0)</f>
        <v>0</v>
      </c>
      <c r="I154" s="333">
        <f t="shared" ref="I154:I194" si="17">IF(Prosent&lt;&gt;0,(Sum*Prosent)/100,0)</f>
        <v>0</v>
      </c>
      <c r="J154" s="37"/>
      <c r="K154" s="325"/>
      <c r="L154" s="461" t="str">
        <f t="shared" ref="L154:L218" si="18">IF(FMVA&lt;&gt;"",(Sum*mva)-Sum,"")</f>
        <v/>
      </c>
      <c r="M154" s="147"/>
      <c r="N154" s="173"/>
      <c r="O154" s="173"/>
    </row>
    <row r="155" spans="1:15" s="1" customFormat="1">
      <c r="A155" s="196">
        <v>311120</v>
      </c>
      <c r="B155" s="7" t="s">
        <v>203</v>
      </c>
      <c r="C155" s="16"/>
      <c r="D155" s="61"/>
      <c r="E155" s="61"/>
      <c r="F155" s="81"/>
      <c r="G155" s="335">
        <f t="shared" si="15"/>
        <v>0</v>
      </c>
      <c r="H155" s="332">
        <f t="shared" si="16"/>
        <v>0</v>
      </c>
      <c r="I155" s="333">
        <f t="shared" si="17"/>
        <v>0</v>
      </c>
      <c r="J155" s="37"/>
      <c r="K155" s="325"/>
      <c r="L155" s="461" t="str">
        <f t="shared" si="18"/>
        <v/>
      </c>
      <c r="M155" s="147"/>
      <c r="N155" s="173"/>
      <c r="O155" s="173"/>
    </row>
    <row r="156" spans="1:15" s="1" customFormat="1">
      <c r="A156" s="196">
        <v>311122</v>
      </c>
      <c r="B156" s="10" t="s">
        <v>251</v>
      </c>
      <c r="C156" s="16"/>
      <c r="D156" s="61"/>
      <c r="E156" s="61"/>
      <c r="F156" s="81"/>
      <c r="G156" s="335">
        <f t="shared" si="15"/>
        <v>0</v>
      </c>
      <c r="H156" s="332">
        <f t="shared" si="16"/>
        <v>0</v>
      </c>
      <c r="I156" s="333">
        <f t="shared" si="17"/>
        <v>0</v>
      </c>
      <c r="J156" s="37"/>
      <c r="K156" s="325"/>
      <c r="L156" s="461" t="str">
        <f t="shared" si="18"/>
        <v/>
      </c>
      <c r="M156" s="147"/>
      <c r="N156" s="173"/>
      <c r="O156" s="173"/>
    </row>
    <row r="157" spans="1:15" s="1" customFormat="1">
      <c r="A157" s="196">
        <v>311123</v>
      </c>
      <c r="B157" s="7" t="s">
        <v>252</v>
      </c>
      <c r="C157" s="16"/>
      <c r="D157" s="46"/>
      <c r="E157" s="61"/>
      <c r="F157" s="338">
        <f>IF(D157=0,0,+G156)</f>
        <v>0</v>
      </c>
      <c r="G157" s="335">
        <f t="shared" si="15"/>
        <v>0</v>
      </c>
      <c r="H157" s="332">
        <f t="shared" si="16"/>
        <v>0</v>
      </c>
      <c r="I157" s="333">
        <f t="shared" si="17"/>
        <v>0</v>
      </c>
      <c r="J157" s="37"/>
      <c r="K157" s="325"/>
      <c r="L157" s="461" t="str">
        <f t="shared" si="18"/>
        <v/>
      </c>
      <c r="M157" s="147"/>
      <c r="N157" s="173"/>
      <c r="O157" s="173"/>
    </row>
    <row r="158" spans="1:15" s="1" customFormat="1">
      <c r="A158" s="196">
        <v>311124</v>
      </c>
      <c r="B158" s="10" t="s">
        <v>204</v>
      </c>
      <c r="C158" s="16"/>
      <c r="D158" s="61"/>
      <c r="E158" s="61"/>
      <c r="F158" s="81"/>
      <c r="G158" s="335">
        <f t="shared" si="15"/>
        <v>0</v>
      </c>
      <c r="H158" s="332">
        <f t="shared" si="16"/>
        <v>0</v>
      </c>
      <c r="I158" s="333">
        <f t="shared" si="17"/>
        <v>0</v>
      </c>
      <c r="J158" s="37"/>
      <c r="K158" s="325"/>
      <c r="L158" s="461" t="str">
        <f t="shared" si="18"/>
        <v/>
      </c>
      <c r="M158" s="147"/>
      <c r="N158" s="173"/>
      <c r="O158" s="173"/>
    </row>
    <row r="159" spans="1:15" s="1" customFormat="1">
      <c r="A159" s="196">
        <v>311125</v>
      </c>
      <c r="B159" s="7" t="s">
        <v>205</v>
      </c>
      <c r="C159" s="16"/>
      <c r="D159" s="46"/>
      <c r="E159" s="61"/>
      <c r="F159" s="338">
        <f>IF(D159=0,0,+G158)</f>
        <v>0</v>
      </c>
      <c r="G159" s="335">
        <f t="shared" si="15"/>
        <v>0</v>
      </c>
      <c r="H159" s="332">
        <f t="shared" si="16"/>
        <v>0</v>
      </c>
      <c r="I159" s="333">
        <f t="shared" si="17"/>
        <v>0</v>
      </c>
      <c r="J159" s="37"/>
      <c r="K159" s="325"/>
      <c r="L159" s="461" t="str">
        <f t="shared" si="18"/>
        <v/>
      </c>
      <c r="M159" s="147"/>
      <c r="N159" s="173"/>
      <c r="O159" s="173"/>
    </row>
    <row r="160" spans="1:15" s="1" customFormat="1">
      <c r="A160" s="196">
        <v>311126</v>
      </c>
      <c r="B160" s="7" t="s">
        <v>206</v>
      </c>
      <c r="C160" s="16"/>
      <c r="D160" s="61"/>
      <c r="E160" s="61"/>
      <c r="F160" s="81"/>
      <c r="G160" s="335">
        <f t="shared" si="15"/>
        <v>0</v>
      </c>
      <c r="H160" s="332">
        <f t="shared" si="16"/>
        <v>0</v>
      </c>
      <c r="I160" s="333">
        <f t="shared" si="17"/>
        <v>0</v>
      </c>
      <c r="J160" s="37"/>
      <c r="K160" s="325"/>
      <c r="L160" s="461" t="str">
        <f t="shared" si="18"/>
        <v/>
      </c>
      <c r="M160" s="147"/>
      <c r="N160" s="173"/>
      <c r="O160" s="173"/>
    </row>
    <row r="161" spans="1:15" s="1" customFormat="1">
      <c r="A161" s="196">
        <v>311127</v>
      </c>
      <c r="B161" s="7" t="s">
        <v>207</v>
      </c>
      <c r="C161" s="16"/>
      <c r="D161" s="46"/>
      <c r="E161" s="61"/>
      <c r="F161" s="338">
        <f>IF(D161=0,0,+G160)</f>
        <v>0</v>
      </c>
      <c r="G161" s="335">
        <f t="shared" si="15"/>
        <v>0</v>
      </c>
      <c r="H161" s="332">
        <f t="shared" si="16"/>
        <v>0</v>
      </c>
      <c r="I161" s="333">
        <f t="shared" si="17"/>
        <v>0</v>
      </c>
      <c r="J161" s="37"/>
      <c r="K161" s="325"/>
      <c r="L161" s="461" t="str">
        <f t="shared" si="18"/>
        <v/>
      </c>
      <c r="M161" s="147"/>
      <c r="N161" s="173"/>
      <c r="O161" s="173"/>
    </row>
    <row r="162" spans="1:15" s="1" customFormat="1">
      <c r="A162" s="196">
        <v>311130</v>
      </c>
      <c r="B162" s="10" t="s">
        <v>4</v>
      </c>
      <c r="C162" s="16"/>
      <c r="D162" s="61"/>
      <c r="E162" s="61"/>
      <c r="F162" s="81"/>
      <c r="G162" s="335">
        <f t="shared" si="15"/>
        <v>0</v>
      </c>
      <c r="H162" s="332">
        <f t="shared" si="16"/>
        <v>0</v>
      </c>
      <c r="I162" s="333">
        <f t="shared" si="17"/>
        <v>0</v>
      </c>
      <c r="J162" s="37"/>
      <c r="K162" s="325"/>
      <c r="L162" s="461" t="str">
        <f t="shared" si="18"/>
        <v/>
      </c>
      <c r="M162" s="147"/>
      <c r="N162" s="173"/>
      <c r="O162" s="173"/>
    </row>
    <row r="163" spans="1:15" s="1" customFormat="1">
      <c r="A163" s="196">
        <v>311131</v>
      </c>
      <c r="B163" s="7" t="s">
        <v>5</v>
      </c>
      <c r="C163" s="16"/>
      <c r="D163" s="46"/>
      <c r="E163" s="61"/>
      <c r="F163" s="338">
        <f>IF(D163=0,0,+G162)</f>
        <v>0</v>
      </c>
      <c r="G163" s="335">
        <f t="shared" si="15"/>
        <v>0</v>
      </c>
      <c r="H163" s="332">
        <f t="shared" si="16"/>
        <v>0</v>
      </c>
      <c r="I163" s="333">
        <f t="shared" si="17"/>
        <v>0</v>
      </c>
      <c r="J163" s="37"/>
      <c r="K163" s="325"/>
      <c r="L163" s="461" t="str">
        <f t="shared" si="18"/>
        <v/>
      </c>
      <c r="M163" s="147"/>
      <c r="N163" s="173"/>
      <c r="O163" s="173"/>
    </row>
    <row r="164" spans="1:15" s="1" customFormat="1">
      <c r="A164" s="196">
        <v>311142</v>
      </c>
      <c r="B164" s="10" t="s">
        <v>253</v>
      </c>
      <c r="C164" s="16"/>
      <c r="D164" s="61"/>
      <c r="E164" s="61"/>
      <c r="F164" s="81"/>
      <c r="G164" s="335">
        <f t="shared" si="15"/>
        <v>0</v>
      </c>
      <c r="H164" s="332">
        <f t="shared" si="16"/>
        <v>0</v>
      </c>
      <c r="I164" s="333">
        <f t="shared" si="17"/>
        <v>0</v>
      </c>
      <c r="J164" s="37"/>
      <c r="K164" s="325"/>
      <c r="L164" s="461" t="str">
        <f t="shared" si="18"/>
        <v/>
      </c>
      <c r="M164" s="147"/>
      <c r="N164" s="173"/>
      <c r="O164" s="173"/>
    </row>
    <row r="165" spans="1:15" s="1" customFormat="1">
      <c r="A165" s="196">
        <v>311143</v>
      </c>
      <c r="B165" s="7" t="s">
        <v>254</v>
      </c>
      <c r="C165" s="16"/>
      <c r="D165" s="46"/>
      <c r="E165" s="61"/>
      <c r="F165" s="338">
        <f>IF(D165=0,0,+G164)</f>
        <v>0</v>
      </c>
      <c r="G165" s="335">
        <f t="shared" si="15"/>
        <v>0</v>
      </c>
      <c r="H165" s="332">
        <f t="shared" si="16"/>
        <v>0</v>
      </c>
      <c r="I165" s="333">
        <f t="shared" si="17"/>
        <v>0</v>
      </c>
      <c r="J165" s="37"/>
      <c r="K165" s="325"/>
      <c r="L165" s="461" t="str">
        <f t="shared" si="18"/>
        <v/>
      </c>
      <c r="M165" s="147"/>
      <c r="N165" s="173"/>
      <c r="O165" s="173"/>
    </row>
    <row r="166" spans="1:15" s="1" customFormat="1">
      <c r="A166" s="196">
        <v>311150</v>
      </c>
      <c r="B166" s="7" t="s">
        <v>255</v>
      </c>
      <c r="C166" s="16"/>
      <c r="D166" s="61"/>
      <c r="E166" s="61"/>
      <c r="F166" s="81"/>
      <c r="G166" s="335">
        <f t="shared" si="15"/>
        <v>0</v>
      </c>
      <c r="H166" s="332">
        <f t="shared" si="16"/>
        <v>0</v>
      </c>
      <c r="I166" s="333">
        <f t="shared" si="17"/>
        <v>0</v>
      </c>
      <c r="J166" s="37"/>
      <c r="K166" s="325"/>
      <c r="L166" s="461" t="str">
        <f t="shared" si="18"/>
        <v/>
      </c>
      <c r="M166" s="147"/>
      <c r="N166" s="173"/>
      <c r="O166" s="173"/>
    </row>
    <row r="167" spans="1:15" s="1" customFormat="1">
      <c r="A167" s="196">
        <v>311151</v>
      </c>
      <c r="B167" s="7" t="s">
        <v>256</v>
      </c>
      <c r="C167" s="16"/>
      <c r="D167" s="46"/>
      <c r="E167" s="61"/>
      <c r="F167" s="338">
        <f>IF(D167=0,0,+G166)</f>
        <v>0</v>
      </c>
      <c r="G167" s="335">
        <f t="shared" si="15"/>
        <v>0</v>
      </c>
      <c r="H167" s="332">
        <f t="shared" si="16"/>
        <v>0</v>
      </c>
      <c r="I167" s="333">
        <f t="shared" si="17"/>
        <v>0</v>
      </c>
      <c r="J167" s="37"/>
      <c r="K167" s="325"/>
      <c r="L167" s="461" t="str">
        <f t="shared" si="18"/>
        <v/>
      </c>
      <c r="M167" s="147"/>
      <c r="N167" s="173"/>
      <c r="O167" s="173"/>
    </row>
    <row r="168" spans="1:15" s="1" customFormat="1">
      <c r="A168" s="196">
        <v>311152</v>
      </c>
      <c r="B168" s="7" t="s">
        <v>257</v>
      </c>
      <c r="C168" s="16"/>
      <c r="D168" s="61"/>
      <c r="E168" s="61"/>
      <c r="F168" s="81"/>
      <c r="G168" s="335">
        <f t="shared" si="15"/>
        <v>0</v>
      </c>
      <c r="H168" s="332">
        <f t="shared" si="16"/>
        <v>0</v>
      </c>
      <c r="I168" s="333">
        <f t="shared" si="17"/>
        <v>0</v>
      </c>
      <c r="J168" s="37"/>
      <c r="K168" s="325"/>
      <c r="L168" s="461" t="str">
        <f t="shared" si="18"/>
        <v/>
      </c>
      <c r="M168" s="147"/>
      <c r="N168" s="173"/>
      <c r="O168" s="173"/>
    </row>
    <row r="169" spans="1:15" s="1" customFormat="1">
      <c r="A169" s="196">
        <v>311153</v>
      </c>
      <c r="B169" s="7" t="s">
        <v>258</v>
      </c>
      <c r="C169" s="16"/>
      <c r="D169" s="46"/>
      <c r="E169" s="61"/>
      <c r="F169" s="338">
        <f>IF(D169=0,0,+G168)</f>
        <v>0</v>
      </c>
      <c r="G169" s="335">
        <f t="shared" si="15"/>
        <v>0</v>
      </c>
      <c r="H169" s="332">
        <f t="shared" si="16"/>
        <v>0</v>
      </c>
      <c r="I169" s="333">
        <f t="shared" si="17"/>
        <v>0</v>
      </c>
      <c r="J169" s="37"/>
      <c r="K169" s="325"/>
      <c r="L169" s="461" t="str">
        <f t="shared" si="18"/>
        <v/>
      </c>
      <c r="M169" s="147"/>
      <c r="N169" s="173"/>
      <c r="O169" s="173"/>
    </row>
    <row r="170" spans="1:15" s="1" customFormat="1">
      <c r="A170" s="196">
        <v>311170</v>
      </c>
      <c r="B170" s="10" t="s">
        <v>259</v>
      </c>
      <c r="C170" s="16"/>
      <c r="D170" s="61"/>
      <c r="E170" s="61"/>
      <c r="F170" s="81"/>
      <c r="G170" s="335">
        <f t="shared" si="15"/>
        <v>0</v>
      </c>
      <c r="H170" s="332">
        <f t="shared" si="16"/>
        <v>0</v>
      </c>
      <c r="I170" s="333">
        <f t="shared" si="17"/>
        <v>0</v>
      </c>
      <c r="J170" s="37"/>
      <c r="K170" s="325"/>
      <c r="L170" s="461" t="str">
        <f t="shared" si="18"/>
        <v/>
      </c>
      <c r="M170" s="147"/>
      <c r="N170" s="173"/>
      <c r="O170" s="173"/>
    </row>
    <row r="171" spans="1:15" s="1" customFormat="1">
      <c r="A171" s="196">
        <v>311171</v>
      </c>
      <c r="B171" s="7" t="s">
        <v>260</v>
      </c>
      <c r="C171" s="16"/>
      <c r="D171" s="46"/>
      <c r="E171" s="61"/>
      <c r="F171" s="338">
        <f>IF(D171=0,0,+G170)</f>
        <v>0</v>
      </c>
      <c r="G171" s="335">
        <f t="shared" si="15"/>
        <v>0</v>
      </c>
      <c r="H171" s="332">
        <f t="shared" si="16"/>
        <v>0</v>
      </c>
      <c r="I171" s="333">
        <f t="shared" si="17"/>
        <v>0</v>
      </c>
      <c r="J171" s="37"/>
      <c r="K171" s="325"/>
      <c r="L171" s="461" t="str">
        <f t="shared" si="18"/>
        <v/>
      </c>
      <c r="M171" s="147"/>
      <c r="N171" s="173"/>
      <c r="O171" s="173"/>
    </row>
    <row r="172" spans="1:15" s="1" customFormat="1">
      <c r="A172" s="196">
        <v>311180</v>
      </c>
      <c r="B172" s="10" t="s">
        <v>261</v>
      </c>
      <c r="C172" s="16"/>
      <c r="D172" s="61"/>
      <c r="E172" s="61"/>
      <c r="F172" s="81"/>
      <c r="G172" s="335">
        <f t="shared" si="15"/>
        <v>0</v>
      </c>
      <c r="H172" s="332">
        <f t="shared" si="16"/>
        <v>0</v>
      </c>
      <c r="I172" s="333">
        <f t="shared" si="17"/>
        <v>0</v>
      </c>
      <c r="J172" s="37"/>
      <c r="K172" s="325"/>
      <c r="L172" s="461" t="str">
        <f t="shared" si="18"/>
        <v/>
      </c>
      <c r="M172" s="147"/>
      <c r="N172" s="173"/>
      <c r="O172" s="173"/>
    </row>
    <row r="173" spans="1:15" s="1" customFormat="1">
      <c r="A173" s="196">
        <v>311181</v>
      </c>
      <c r="B173" s="7" t="s">
        <v>262</v>
      </c>
      <c r="C173" s="16"/>
      <c r="D173" s="46"/>
      <c r="E173" s="61"/>
      <c r="F173" s="338">
        <f>IF(D173=0,0,+G172)</f>
        <v>0</v>
      </c>
      <c r="G173" s="335">
        <f t="shared" si="15"/>
        <v>0</v>
      </c>
      <c r="H173" s="332">
        <f t="shared" si="16"/>
        <v>0</v>
      </c>
      <c r="I173" s="333">
        <f t="shared" si="17"/>
        <v>0</v>
      </c>
      <c r="J173" s="37"/>
      <c r="K173" s="325"/>
      <c r="L173" s="461" t="str">
        <f t="shared" si="18"/>
        <v/>
      </c>
      <c r="M173" s="147"/>
      <c r="N173" s="173"/>
      <c r="O173" s="173"/>
    </row>
    <row r="174" spans="1:15" s="1" customFormat="1">
      <c r="A174" s="196">
        <v>311190</v>
      </c>
      <c r="B174" s="7" t="s">
        <v>263</v>
      </c>
      <c r="C174" s="16"/>
      <c r="D174" s="61"/>
      <c r="E174" s="61"/>
      <c r="F174" s="81"/>
      <c r="G174" s="335">
        <f t="shared" si="15"/>
        <v>0</v>
      </c>
      <c r="H174" s="332">
        <f t="shared" si="16"/>
        <v>0</v>
      </c>
      <c r="I174" s="333">
        <f t="shared" si="17"/>
        <v>0</v>
      </c>
      <c r="J174" s="37"/>
      <c r="K174" s="325"/>
      <c r="L174" s="461" t="str">
        <f t="shared" si="18"/>
        <v/>
      </c>
      <c r="M174" s="147"/>
      <c r="N174" s="173"/>
      <c r="O174" s="173"/>
    </row>
    <row r="175" spans="1:15" s="1" customFormat="1">
      <c r="A175" s="196">
        <v>311191</v>
      </c>
      <c r="B175" s="7" t="s">
        <v>264</v>
      </c>
      <c r="C175" s="16"/>
      <c r="D175" s="46"/>
      <c r="E175" s="61"/>
      <c r="F175" s="338">
        <f>IF(D175=0,0,+G174)</f>
        <v>0</v>
      </c>
      <c r="G175" s="335">
        <f t="shared" si="15"/>
        <v>0</v>
      </c>
      <c r="H175" s="332">
        <f t="shared" si="16"/>
        <v>0</v>
      </c>
      <c r="I175" s="333">
        <f t="shared" si="17"/>
        <v>0</v>
      </c>
      <c r="J175" s="37"/>
      <c r="K175" s="325"/>
      <c r="L175" s="461" t="str">
        <f t="shared" si="18"/>
        <v/>
      </c>
      <c r="M175" s="147"/>
      <c r="N175" s="173"/>
      <c r="O175" s="173"/>
    </row>
    <row r="176" spans="1:15" s="1" customFormat="1">
      <c r="A176" s="196">
        <v>313720</v>
      </c>
      <c r="B176" s="7" t="s">
        <v>265</v>
      </c>
      <c r="C176" s="16"/>
      <c r="D176" s="61"/>
      <c r="E176" s="61"/>
      <c r="F176" s="81"/>
      <c r="G176" s="335">
        <f t="shared" si="15"/>
        <v>0</v>
      </c>
      <c r="H176" s="332">
        <f t="shared" si="16"/>
        <v>0</v>
      </c>
      <c r="I176" s="333">
        <f t="shared" si="17"/>
        <v>0</v>
      </c>
      <c r="J176" s="37"/>
      <c r="K176" s="325"/>
      <c r="L176" s="461" t="str">
        <f t="shared" si="18"/>
        <v/>
      </c>
      <c r="M176" s="147"/>
      <c r="N176" s="173"/>
      <c r="O176" s="173"/>
    </row>
    <row r="177" spans="1:15" s="1" customFormat="1">
      <c r="A177" s="196">
        <v>313721</v>
      </c>
      <c r="B177" s="7" t="s">
        <v>266</v>
      </c>
      <c r="C177" s="16"/>
      <c r="D177" s="46"/>
      <c r="E177" s="61"/>
      <c r="F177" s="338">
        <f>IF(D177=0,0,+G176)</f>
        <v>0</v>
      </c>
      <c r="G177" s="335">
        <f t="shared" si="15"/>
        <v>0</v>
      </c>
      <c r="H177" s="332">
        <f t="shared" si="16"/>
        <v>0</v>
      </c>
      <c r="I177" s="333">
        <f t="shared" si="17"/>
        <v>0</v>
      </c>
      <c r="J177" s="37"/>
      <c r="K177" s="325"/>
      <c r="L177" s="461" t="str">
        <f t="shared" si="18"/>
        <v/>
      </c>
      <c r="M177" s="147"/>
      <c r="N177" s="173"/>
      <c r="O177" s="173"/>
    </row>
    <row r="178" spans="1:15" s="1" customFormat="1">
      <c r="A178" s="196">
        <v>314010</v>
      </c>
      <c r="B178" s="10" t="s">
        <v>182</v>
      </c>
      <c r="C178" s="16"/>
      <c r="D178" s="61"/>
      <c r="E178" s="61"/>
      <c r="F178" s="81"/>
      <c r="G178" s="335">
        <f t="shared" si="15"/>
        <v>0</v>
      </c>
      <c r="H178" s="332">
        <f t="shared" si="16"/>
        <v>0</v>
      </c>
      <c r="I178" s="333">
        <f t="shared" si="17"/>
        <v>0</v>
      </c>
      <c r="J178" s="37"/>
      <c r="K178" s="325"/>
      <c r="L178" s="461" t="str">
        <f t="shared" si="18"/>
        <v/>
      </c>
      <c r="M178" s="147"/>
      <c r="N178" s="173"/>
      <c r="O178" s="173"/>
    </row>
    <row r="179" spans="1:15" s="1" customFormat="1">
      <c r="A179" s="196">
        <v>314012</v>
      </c>
      <c r="B179" s="7" t="s">
        <v>267</v>
      </c>
      <c r="C179" s="16"/>
      <c r="D179" s="61"/>
      <c r="E179" s="61"/>
      <c r="F179" s="81"/>
      <c r="G179" s="335">
        <f t="shared" si="15"/>
        <v>0</v>
      </c>
      <c r="H179" s="332">
        <f t="shared" si="16"/>
        <v>0</v>
      </c>
      <c r="I179" s="333">
        <f t="shared" si="17"/>
        <v>0</v>
      </c>
      <c r="J179" s="37"/>
      <c r="K179" s="325"/>
      <c r="L179" s="461" t="str">
        <f t="shared" si="18"/>
        <v/>
      </c>
      <c r="M179" s="147"/>
      <c r="N179" s="173"/>
      <c r="O179" s="173"/>
    </row>
    <row r="180" spans="1:15" s="1" customFormat="1">
      <c r="A180" s="196">
        <v>314013</v>
      </c>
      <c r="B180" s="10" t="s">
        <v>268</v>
      </c>
      <c r="C180" s="16"/>
      <c r="D180" s="46"/>
      <c r="E180" s="61"/>
      <c r="F180" s="338">
        <f>IF(D180=0,0,+G179)</f>
        <v>0</v>
      </c>
      <c r="G180" s="335">
        <f t="shared" si="15"/>
        <v>0</v>
      </c>
      <c r="H180" s="332">
        <f t="shared" si="16"/>
        <v>0</v>
      </c>
      <c r="I180" s="333">
        <f t="shared" si="17"/>
        <v>0</v>
      </c>
      <c r="J180" s="37"/>
      <c r="K180" s="325"/>
      <c r="L180" s="461" t="str">
        <f t="shared" si="18"/>
        <v/>
      </c>
      <c r="M180" s="147"/>
      <c r="N180" s="173"/>
      <c r="O180" s="173"/>
    </row>
    <row r="181" spans="1:15" s="1" customFormat="1">
      <c r="A181" s="196">
        <v>314014</v>
      </c>
      <c r="B181" s="7" t="s">
        <v>221</v>
      </c>
      <c r="C181" s="16"/>
      <c r="D181" s="61"/>
      <c r="E181" s="61"/>
      <c r="F181" s="81"/>
      <c r="G181" s="335">
        <f t="shared" si="15"/>
        <v>0</v>
      </c>
      <c r="H181" s="332">
        <f t="shared" si="16"/>
        <v>0</v>
      </c>
      <c r="I181" s="333">
        <f t="shared" si="17"/>
        <v>0</v>
      </c>
      <c r="J181" s="37"/>
      <c r="K181" s="325"/>
      <c r="L181" s="461" t="str">
        <f t="shared" si="18"/>
        <v/>
      </c>
      <c r="M181" s="147"/>
      <c r="N181" s="173"/>
      <c r="O181" s="173"/>
    </row>
    <row r="182" spans="1:15" s="1" customFormat="1">
      <c r="A182" s="196">
        <v>314015</v>
      </c>
      <c r="B182" s="7" t="s">
        <v>222</v>
      </c>
      <c r="C182" s="16"/>
      <c r="D182" s="46"/>
      <c r="E182" s="61"/>
      <c r="F182" s="338">
        <f>IF(D182=0,0,+G181)</f>
        <v>0</v>
      </c>
      <c r="G182" s="335">
        <f t="shared" si="15"/>
        <v>0</v>
      </c>
      <c r="H182" s="332">
        <f t="shared" si="16"/>
        <v>0</v>
      </c>
      <c r="I182" s="333">
        <f t="shared" si="17"/>
        <v>0</v>
      </c>
      <c r="J182" s="37"/>
      <c r="K182" s="325"/>
      <c r="L182" s="461" t="str">
        <f t="shared" si="18"/>
        <v/>
      </c>
      <c r="M182" s="147"/>
      <c r="N182" s="173"/>
      <c r="O182" s="173"/>
    </row>
    <row r="183" spans="1:15" s="1" customFormat="1">
      <c r="A183" s="196">
        <v>314020</v>
      </c>
      <c r="B183" s="7" t="s">
        <v>269</v>
      </c>
      <c r="C183" s="16"/>
      <c r="D183" s="61"/>
      <c r="E183" s="61"/>
      <c r="F183" s="81"/>
      <c r="G183" s="335">
        <f t="shared" si="15"/>
        <v>0</v>
      </c>
      <c r="H183" s="332">
        <f t="shared" si="16"/>
        <v>0</v>
      </c>
      <c r="I183" s="333">
        <f t="shared" si="17"/>
        <v>0</v>
      </c>
      <c r="J183" s="37"/>
      <c r="K183" s="325"/>
      <c r="L183" s="461" t="str">
        <f t="shared" si="18"/>
        <v/>
      </c>
      <c r="M183" s="147"/>
      <c r="N183" s="173"/>
      <c r="O183" s="173"/>
    </row>
    <row r="184" spans="1:15" s="1" customFormat="1">
      <c r="A184" s="196">
        <v>314022</v>
      </c>
      <c r="B184" s="7" t="s">
        <v>270</v>
      </c>
      <c r="C184" s="16"/>
      <c r="D184" s="61"/>
      <c r="E184" s="61"/>
      <c r="F184" s="81"/>
      <c r="G184" s="335">
        <f t="shared" si="15"/>
        <v>0</v>
      </c>
      <c r="H184" s="332">
        <f t="shared" si="16"/>
        <v>0</v>
      </c>
      <c r="I184" s="333">
        <f t="shared" si="17"/>
        <v>0</v>
      </c>
      <c r="J184" s="37"/>
      <c r="K184" s="325"/>
      <c r="L184" s="461" t="str">
        <f t="shared" si="18"/>
        <v/>
      </c>
      <c r="M184" s="147"/>
      <c r="N184" s="173"/>
      <c r="O184" s="173"/>
    </row>
    <row r="185" spans="1:15" s="1" customFormat="1">
      <c r="A185" s="196">
        <v>314023</v>
      </c>
      <c r="B185" s="7" t="s">
        <v>271</v>
      </c>
      <c r="C185" s="16"/>
      <c r="D185" s="46"/>
      <c r="E185" s="61"/>
      <c r="F185" s="338">
        <f>IF(D185=0,0,+G184)</f>
        <v>0</v>
      </c>
      <c r="G185" s="335">
        <f t="shared" si="15"/>
        <v>0</v>
      </c>
      <c r="H185" s="332">
        <f t="shared" si="16"/>
        <v>0</v>
      </c>
      <c r="I185" s="333">
        <f t="shared" si="17"/>
        <v>0</v>
      </c>
      <c r="J185" s="37"/>
      <c r="K185" s="325"/>
      <c r="L185" s="461" t="str">
        <f t="shared" si="18"/>
        <v/>
      </c>
      <c r="M185" s="147"/>
      <c r="N185" s="173"/>
      <c r="O185" s="173"/>
    </row>
    <row r="186" spans="1:15" s="1" customFormat="1">
      <c r="A186" s="196">
        <v>314030</v>
      </c>
      <c r="B186" s="7" t="s">
        <v>272</v>
      </c>
      <c r="C186" s="16"/>
      <c r="D186" s="61"/>
      <c r="E186" s="61"/>
      <c r="F186" s="81"/>
      <c r="G186" s="335">
        <f t="shared" si="15"/>
        <v>0</v>
      </c>
      <c r="H186" s="332">
        <f t="shared" si="16"/>
        <v>0</v>
      </c>
      <c r="I186" s="333">
        <f t="shared" si="17"/>
        <v>0</v>
      </c>
      <c r="J186" s="37"/>
      <c r="K186" s="325"/>
      <c r="L186" s="461" t="str">
        <f t="shared" si="18"/>
        <v/>
      </c>
      <c r="M186" s="147"/>
      <c r="N186" s="173"/>
      <c r="O186" s="173"/>
    </row>
    <row r="187" spans="1:15" s="1" customFormat="1">
      <c r="A187" s="196">
        <v>314031</v>
      </c>
      <c r="B187" s="7" t="s">
        <v>273</v>
      </c>
      <c r="C187" s="16"/>
      <c r="D187" s="46"/>
      <c r="E187" s="61"/>
      <c r="F187" s="338">
        <f>IF(D187=0,0,+G186)</f>
        <v>0</v>
      </c>
      <c r="G187" s="335">
        <f t="shared" si="15"/>
        <v>0</v>
      </c>
      <c r="H187" s="332">
        <f t="shared" si="16"/>
        <v>0</v>
      </c>
      <c r="I187" s="333">
        <f t="shared" si="17"/>
        <v>0</v>
      </c>
      <c r="J187" s="37"/>
      <c r="K187" s="325"/>
      <c r="L187" s="461" t="str">
        <f t="shared" si="18"/>
        <v/>
      </c>
      <c r="M187" s="147"/>
      <c r="N187" s="173"/>
      <c r="O187" s="173"/>
    </row>
    <row r="188" spans="1:15" s="1" customFormat="1">
      <c r="A188" s="196">
        <v>314040</v>
      </c>
      <c r="B188" s="10" t="s">
        <v>274</v>
      </c>
      <c r="C188" s="16"/>
      <c r="D188" s="61"/>
      <c r="E188" s="61"/>
      <c r="F188" s="81"/>
      <c r="G188" s="335">
        <f t="shared" si="15"/>
        <v>0</v>
      </c>
      <c r="H188" s="332">
        <f t="shared" si="16"/>
        <v>0</v>
      </c>
      <c r="I188" s="333">
        <f t="shared" si="17"/>
        <v>0</v>
      </c>
      <c r="J188" s="37"/>
      <c r="K188" s="325"/>
      <c r="L188" s="461" t="str">
        <f t="shared" si="18"/>
        <v/>
      </c>
      <c r="M188" s="147"/>
      <c r="N188" s="173"/>
      <c r="O188" s="173"/>
    </row>
    <row r="189" spans="1:15" s="1" customFormat="1">
      <c r="A189" s="196">
        <v>314041</v>
      </c>
      <c r="B189" s="7" t="s">
        <v>275</v>
      </c>
      <c r="C189" s="16"/>
      <c r="D189" s="46"/>
      <c r="E189" s="61"/>
      <c r="F189" s="338">
        <f>IF(D189=0,0,+G188)</f>
        <v>0</v>
      </c>
      <c r="G189" s="335">
        <f t="shared" si="15"/>
        <v>0</v>
      </c>
      <c r="H189" s="332">
        <f t="shared" si="16"/>
        <v>0</v>
      </c>
      <c r="I189" s="333">
        <f t="shared" si="17"/>
        <v>0</v>
      </c>
      <c r="J189" s="37"/>
      <c r="K189" s="325"/>
      <c r="L189" s="461" t="str">
        <f t="shared" si="18"/>
        <v/>
      </c>
      <c r="M189" s="147"/>
      <c r="N189" s="173"/>
      <c r="O189" s="173"/>
    </row>
    <row r="190" spans="1:15" s="1" customFormat="1">
      <c r="A190" s="196">
        <v>314050</v>
      </c>
      <c r="B190" s="7" t="s">
        <v>276</v>
      </c>
      <c r="C190" s="16"/>
      <c r="D190" s="61"/>
      <c r="E190" s="61"/>
      <c r="F190" s="85"/>
      <c r="G190" s="335">
        <f t="shared" si="15"/>
        <v>0</v>
      </c>
      <c r="H190" s="332">
        <f t="shared" si="16"/>
        <v>0</v>
      </c>
      <c r="I190" s="333">
        <f t="shared" si="17"/>
        <v>0</v>
      </c>
      <c r="J190" s="37"/>
      <c r="K190" s="325"/>
      <c r="L190" s="461" t="str">
        <f t="shared" si="18"/>
        <v/>
      </c>
      <c r="M190" s="147"/>
      <c r="N190" s="173"/>
      <c r="O190" s="173"/>
    </row>
    <row r="191" spans="1:15" s="1" customFormat="1">
      <c r="A191" s="196">
        <v>314052</v>
      </c>
      <c r="B191" s="7" t="s">
        <v>277</v>
      </c>
      <c r="C191" s="16"/>
      <c r="D191" s="61"/>
      <c r="E191" s="61"/>
      <c r="F191" s="85"/>
      <c r="G191" s="335">
        <f t="shared" si="15"/>
        <v>0</v>
      </c>
      <c r="H191" s="332">
        <f t="shared" si="16"/>
        <v>0</v>
      </c>
      <c r="I191" s="333">
        <f t="shared" si="17"/>
        <v>0</v>
      </c>
      <c r="J191" s="37"/>
      <c r="K191" s="325"/>
      <c r="L191" s="461" t="str">
        <f t="shared" si="18"/>
        <v/>
      </c>
      <c r="M191" s="147"/>
      <c r="N191" s="173"/>
      <c r="O191" s="173"/>
    </row>
    <row r="192" spans="1:15" s="1" customFormat="1">
      <c r="A192" s="196">
        <v>314090</v>
      </c>
      <c r="B192" s="10" t="s">
        <v>184</v>
      </c>
      <c r="C192" s="16"/>
      <c r="D192" s="61"/>
      <c r="E192" s="61"/>
      <c r="F192" s="81"/>
      <c r="G192" s="335">
        <f t="shared" si="15"/>
        <v>0</v>
      </c>
      <c r="H192" s="332">
        <f t="shared" si="16"/>
        <v>0</v>
      </c>
      <c r="I192" s="333">
        <f t="shared" si="17"/>
        <v>0</v>
      </c>
      <c r="J192" s="37"/>
      <c r="K192" s="325"/>
      <c r="L192" s="461" t="str">
        <f t="shared" si="18"/>
        <v/>
      </c>
      <c r="M192" s="147"/>
      <c r="N192" s="173"/>
      <c r="O192" s="173"/>
    </row>
    <row r="193" spans="1:15" s="1" customFormat="1">
      <c r="A193" s="196">
        <v>314091</v>
      </c>
      <c r="B193" s="7" t="s">
        <v>185</v>
      </c>
      <c r="C193" s="16"/>
      <c r="D193" s="46"/>
      <c r="E193" s="61"/>
      <c r="F193" s="338">
        <f>IF(D193=0,0,+G192)</f>
        <v>0</v>
      </c>
      <c r="G193" s="335">
        <f t="shared" si="15"/>
        <v>0</v>
      </c>
      <c r="H193" s="332">
        <f t="shared" si="16"/>
        <v>0</v>
      </c>
      <c r="I193" s="333">
        <f t="shared" si="17"/>
        <v>0</v>
      </c>
      <c r="J193" s="37"/>
      <c r="K193" s="325"/>
      <c r="L193" s="461" t="str">
        <f t="shared" si="18"/>
        <v/>
      </c>
      <c r="M193" s="147"/>
      <c r="N193" s="173"/>
      <c r="O193" s="173"/>
    </row>
    <row r="194" spans="1:15" s="1" customFormat="1">
      <c r="A194" s="196">
        <v>314092</v>
      </c>
      <c r="B194" s="10" t="s">
        <v>223</v>
      </c>
      <c r="C194" s="16"/>
      <c r="D194" s="61"/>
      <c r="E194" s="61"/>
      <c r="F194" s="81"/>
      <c r="G194" s="335">
        <f t="shared" si="15"/>
        <v>0</v>
      </c>
      <c r="H194" s="332">
        <f t="shared" si="16"/>
        <v>0</v>
      </c>
      <c r="I194" s="333">
        <f t="shared" si="17"/>
        <v>0</v>
      </c>
      <c r="J194" s="37"/>
      <c r="K194" s="325"/>
      <c r="L194" s="461" t="str">
        <f t="shared" si="18"/>
        <v/>
      </c>
      <c r="M194" s="147"/>
      <c r="N194" s="173"/>
      <c r="O194" s="173"/>
    </row>
    <row r="195" spans="1:15" s="1" customFormat="1">
      <c r="A195" s="196">
        <v>314095</v>
      </c>
      <c r="B195" s="7" t="s">
        <v>186</v>
      </c>
      <c r="C195" s="16"/>
      <c r="D195" s="62"/>
      <c r="E195" s="62"/>
      <c r="F195" s="80"/>
      <c r="G195" s="341">
        <f>SUM(I154:I194)</f>
        <v>0</v>
      </c>
      <c r="H195" s="34"/>
      <c r="I195" s="35" t="s">
        <v>723</v>
      </c>
      <c r="J195" s="35"/>
      <c r="K195" s="509"/>
      <c r="L195" s="461"/>
      <c r="M195" s="147"/>
      <c r="N195" s="173"/>
      <c r="O195" s="173"/>
    </row>
    <row r="196" spans="1:15" s="1" customFormat="1">
      <c r="A196" s="196">
        <v>316122</v>
      </c>
      <c r="B196" s="7" t="s">
        <v>278</v>
      </c>
      <c r="C196" s="16"/>
      <c r="D196" s="61"/>
      <c r="E196" s="61"/>
      <c r="F196" s="81"/>
      <c r="G196" s="335">
        <f t="shared" ref="G196:G231" si="19">IF(X=0,(IF(Me=0,Sa,Me*Sa)),(IF(Me=0,Sa*X,Me*X*Sa)))</f>
        <v>0</v>
      </c>
      <c r="H196" s="34"/>
      <c r="I196" s="37"/>
      <c r="J196" s="37"/>
      <c r="K196" s="325"/>
      <c r="L196" s="461" t="str">
        <f t="shared" si="18"/>
        <v/>
      </c>
      <c r="M196" s="147"/>
      <c r="N196" s="173"/>
      <c r="O196" s="173"/>
    </row>
    <row r="197" spans="1:15" s="1" customFormat="1">
      <c r="A197" s="196">
        <v>316130</v>
      </c>
      <c r="B197" s="7" t="s">
        <v>279</v>
      </c>
      <c r="C197" s="16"/>
      <c r="D197" s="61"/>
      <c r="E197" s="61"/>
      <c r="F197" s="81"/>
      <c r="G197" s="335">
        <f t="shared" si="19"/>
        <v>0</v>
      </c>
      <c r="H197" s="34"/>
      <c r="I197" s="37"/>
      <c r="J197" s="37"/>
      <c r="K197" s="325"/>
      <c r="L197" s="461" t="str">
        <f t="shared" si="18"/>
        <v/>
      </c>
      <c r="M197" s="147"/>
      <c r="N197" s="173"/>
      <c r="O197" s="173"/>
    </row>
    <row r="198" spans="1:15" s="1" customFormat="1">
      <c r="A198" s="196">
        <v>316131</v>
      </c>
      <c r="B198" s="7" t="s">
        <v>280</v>
      </c>
      <c r="C198" s="16"/>
      <c r="D198" s="61"/>
      <c r="E198" s="61"/>
      <c r="F198" s="81"/>
      <c r="G198" s="335">
        <f t="shared" si="19"/>
        <v>0</v>
      </c>
      <c r="H198" s="34"/>
      <c r="I198" s="37"/>
      <c r="J198" s="37"/>
      <c r="K198" s="325"/>
      <c r="L198" s="461" t="str">
        <f t="shared" si="18"/>
        <v/>
      </c>
      <c r="M198" s="147"/>
      <c r="N198" s="173"/>
      <c r="O198" s="173"/>
    </row>
    <row r="199" spans="1:15" s="1" customFormat="1">
      <c r="A199" s="196">
        <v>316132</v>
      </c>
      <c r="B199" s="7" t="s">
        <v>281</v>
      </c>
      <c r="C199" s="16"/>
      <c r="D199" s="61"/>
      <c r="E199" s="61"/>
      <c r="F199" s="81"/>
      <c r="G199" s="335">
        <f t="shared" si="19"/>
        <v>0</v>
      </c>
      <c r="H199" s="34"/>
      <c r="I199" s="37"/>
      <c r="J199" s="37"/>
      <c r="K199" s="325"/>
      <c r="L199" s="461" t="str">
        <f t="shared" si="18"/>
        <v/>
      </c>
      <c r="M199" s="147"/>
      <c r="N199" s="173"/>
      <c r="O199" s="173"/>
    </row>
    <row r="200" spans="1:15" s="1" customFormat="1">
      <c r="A200" s="196">
        <v>316133</v>
      </c>
      <c r="B200" s="7" t="s">
        <v>282</v>
      </c>
      <c r="C200" s="16"/>
      <c r="D200" s="61"/>
      <c r="E200" s="61"/>
      <c r="F200" s="81"/>
      <c r="G200" s="335">
        <f t="shared" si="19"/>
        <v>0</v>
      </c>
      <c r="H200" s="34"/>
      <c r="I200" s="37"/>
      <c r="J200" s="37"/>
      <c r="K200" s="325"/>
      <c r="L200" s="461" t="str">
        <f t="shared" si="18"/>
        <v/>
      </c>
      <c r="M200" s="147"/>
      <c r="N200" s="173"/>
      <c r="O200" s="173"/>
    </row>
    <row r="201" spans="1:15" s="1" customFormat="1">
      <c r="A201" s="196">
        <v>316134</v>
      </c>
      <c r="B201" s="7" t="s">
        <v>283</v>
      </c>
      <c r="C201" s="16"/>
      <c r="D201" s="61"/>
      <c r="E201" s="61"/>
      <c r="F201" s="81"/>
      <c r="G201" s="335">
        <f t="shared" si="19"/>
        <v>0</v>
      </c>
      <c r="H201" s="34"/>
      <c r="I201" s="37"/>
      <c r="J201" s="37"/>
      <c r="K201" s="325"/>
      <c r="L201" s="461" t="str">
        <f t="shared" si="18"/>
        <v/>
      </c>
      <c r="M201" s="147"/>
      <c r="N201" s="173"/>
      <c r="O201" s="173"/>
    </row>
    <row r="202" spans="1:15" s="1" customFormat="1">
      <c r="A202" s="196">
        <v>316135</v>
      </c>
      <c r="B202" s="7" t="s">
        <v>284</v>
      </c>
      <c r="C202" s="16"/>
      <c r="D202" s="61"/>
      <c r="E202" s="61"/>
      <c r="F202" s="81"/>
      <c r="G202" s="335">
        <f t="shared" si="19"/>
        <v>0</v>
      </c>
      <c r="H202" s="34"/>
      <c r="I202" s="37"/>
      <c r="J202" s="37"/>
      <c r="K202" s="325"/>
      <c r="L202" s="461" t="str">
        <f t="shared" si="18"/>
        <v/>
      </c>
      <c r="M202" s="147"/>
      <c r="N202" s="173"/>
      <c r="O202" s="173"/>
    </row>
    <row r="203" spans="1:15" s="1" customFormat="1">
      <c r="A203" s="196">
        <v>316138</v>
      </c>
      <c r="B203" s="7" t="s">
        <v>285</v>
      </c>
      <c r="C203" s="16"/>
      <c r="D203" s="61"/>
      <c r="E203" s="61"/>
      <c r="F203" s="81"/>
      <c r="G203" s="335">
        <f t="shared" si="19"/>
        <v>0</v>
      </c>
      <c r="H203" s="34"/>
      <c r="I203" s="37"/>
      <c r="J203" s="37"/>
      <c r="K203" s="325"/>
      <c r="L203" s="461" t="str">
        <f t="shared" si="18"/>
        <v/>
      </c>
      <c r="M203" s="147"/>
      <c r="N203" s="173"/>
      <c r="O203" s="173"/>
    </row>
    <row r="204" spans="1:15" s="1" customFormat="1">
      <c r="A204" s="196">
        <v>316140</v>
      </c>
      <c r="B204" s="7" t="s">
        <v>286</v>
      </c>
      <c r="C204" s="16"/>
      <c r="D204" s="61"/>
      <c r="E204" s="61"/>
      <c r="F204" s="81"/>
      <c r="G204" s="335">
        <f t="shared" si="19"/>
        <v>0</v>
      </c>
      <c r="H204" s="34"/>
      <c r="I204" s="37"/>
      <c r="J204" s="37"/>
      <c r="K204" s="325"/>
      <c r="L204" s="461" t="str">
        <f t="shared" si="18"/>
        <v/>
      </c>
      <c r="M204" s="147"/>
      <c r="N204" s="173"/>
      <c r="O204" s="173"/>
    </row>
    <row r="205" spans="1:15" s="1" customFormat="1">
      <c r="A205" s="196">
        <v>316141</v>
      </c>
      <c r="B205" s="7" t="s">
        <v>287</v>
      </c>
      <c r="C205" s="16"/>
      <c r="D205" s="61"/>
      <c r="E205" s="61"/>
      <c r="F205" s="81"/>
      <c r="G205" s="335">
        <f t="shared" si="19"/>
        <v>0</v>
      </c>
      <c r="H205" s="34"/>
      <c r="I205" s="37"/>
      <c r="J205" s="37"/>
      <c r="K205" s="325"/>
      <c r="L205" s="461" t="str">
        <f t="shared" si="18"/>
        <v/>
      </c>
      <c r="M205" s="147"/>
      <c r="N205" s="173"/>
      <c r="O205" s="173"/>
    </row>
    <row r="206" spans="1:15" s="1" customFormat="1">
      <c r="A206" s="196">
        <v>316142</v>
      </c>
      <c r="B206" s="7" t="s">
        <v>288</v>
      </c>
      <c r="C206" s="16"/>
      <c r="D206" s="61"/>
      <c r="E206" s="61"/>
      <c r="F206" s="81"/>
      <c r="G206" s="335">
        <f t="shared" si="19"/>
        <v>0</v>
      </c>
      <c r="H206" s="34"/>
      <c r="I206" s="37"/>
      <c r="J206" s="37"/>
      <c r="K206" s="325"/>
      <c r="L206" s="461" t="str">
        <f t="shared" si="18"/>
        <v/>
      </c>
      <c r="M206" s="147"/>
      <c r="N206" s="173"/>
      <c r="O206" s="173"/>
    </row>
    <row r="207" spans="1:15" s="1" customFormat="1">
      <c r="A207" s="196">
        <v>319010</v>
      </c>
      <c r="B207" s="7" t="s">
        <v>187</v>
      </c>
      <c r="C207" s="16"/>
      <c r="D207" s="61"/>
      <c r="E207" s="61"/>
      <c r="F207" s="81"/>
      <c r="G207" s="335">
        <f t="shared" si="19"/>
        <v>0</v>
      </c>
      <c r="H207" s="34"/>
      <c r="I207" s="37"/>
      <c r="J207" s="37"/>
      <c r="K207" s="325"/>
      <c r="L207" s="461" t="str">
        <f t="shared" si="18"/>
        <v/>
      </c>
      <c r="M207" s="147"/>
      <c r="N207" s="173"/>
      <c r="O207" s="173"/>
    </row>
    <row r="208" spans="1:15" s="1" customFormat="1">
      <c r="A208" s="196">
        <v>319011</v>
      </c>
      <c r="B208" s="7" t="s">
        <v>289</v>
      </c>
      <c r="C208" s="16"/>
      <c r="D208" s="61"/>
      <c r="E208" s="61"/>
      <c r="F208" s="81"/>
      <c r="G208" s="335">
        <f t="shared" si="19"/>
        <v>0</v>
      </c>
      <c r="H208" s="34"/>
      <c r="I208" s="37"/>
      <c r="J208" s="37"/>
      <c r="K208" s="325"/>
      <c r="L208" s="461" t="str">
        <f t="shared" si="18"/>
        <v/>
      </c>
      <c r="M208" s="147"/>
      <c r="N208" s="173"/>
      <c r="O208" s="173"/>
    </row>
    <row r="209" spans="1:15" s="1" customFormat="1">
      <c r="A209" s="196">
        <v>319013</v>
      </c>
      <c r="B209" s="7" t="s">
        <v>290</v>
      </c>
      <c r="C209" s="16"/>
      <c r="D209" s="61"/>
      <c r="E209" s="61"/>
      <c r="F209" s="81"/>
      <c r="G209" s="335">
        <f t="shared" si="19"/>
        <v>0</v>
      </c>
      <c r="H209" s="34"/>
      <c r="I209" s="37"/>
      <c r="J209" s="37"/>
      <c r="K209" s="325"/>
      <c r="L209" s="461" t="str">
        <f t="shared" si="18"/>
        <v/>
      </c>
      <c r="M209" s="147"/>
      <c r="N209" s="173"/>
      <c r="O209" s="173"/>
    </row>
    <row r="210" spans="1:15" s="1" customFormat="1">
      <c r="A210" s="196">
        <v>319019</v>
      </c>
      <c r="B210" s="7" t="s">
        <v>291</v>
      </c>
      <c r="C210" s="16"/>
      <c r="D210" s="61"/>
      <c r="E210" s="61"/>
      <c r="F210" s="81"/>
      <c r="G210" s="335">
        <f t="shared" si="19"/>
        <v>0</v>
      </c>
      <c r="H210" s="34"/>
      <c r="I210" s="37"/>
      <c r="J210" s="37"/>
      <c r="K210" s="325"/>
      <c r="L210" s="461" t="str">
        <f t="shared" si="18"/>
        <v/>
      </c>
      <c r="M210" s="147"/>
      <c r="N210" s="173"/>
      <c r="O210" s="173"/>
    </row>
    <row r="211" spans="1:15" s="1" customFormat="1">
      <c r="A211" s="196">
        <v>319020</v>
      </c>
      <c r="B211" s="7" t="s">
        <v>292</v>
      </c>
      <c r="C211" s="16"/>
      <c r="D211" s="61"/>
      <c r="E211" s="61"/>
      <c r="F211" s="81"/>
      <c r="G211" s="335">
        <f t="shared" si="19"/>
        <v>0</v>
      </c>
      <c r="H211" s="34"/>
      <c r="I211" s="37"/>
      <c r="J211" s="37"/>
      <c r="K211" s="325"/>
      <c r="L211" s="461" t="str">
        <f t="shared" si="18"/>
        <v/>
      </c>
      <c r="M211" s="147"/>
      <c r="N211" s="173"/>
      <c r="O211" s="173"/>
    </row>
    <row r="212" spans="1:15" s="1" customFormat="1">
      <c r="A212" s="196">
        <v>319021</v>
      </c>
      <c r="B212" s="7" t="s">
        <v>293</v>
      </c>
      <c r="C212" s="16"/>
      <c r="D212" s="61"/>
      <c r="E212" s="61"/>
      <c r="F212" s="81"/>
      <c r="G212" s="335">
        <f t="shared" si="19"/>
        <v>0</v>
      </c>
      <c r="H212" s="34"/>
      <c r="I212" s="37"/>
      <c r="J212" s="37"/>
      <c r="K212" s="325"/>
      <c r="L212" s="461" t="str">
        <f t="shared" si="18"/>
        <v/>
      </c>
      <c r="M212" s="147"/>
      <c r="N212" s="173"/>
      <c r="O212" s="173"/>
    </row>
    <row r="213" spans="1:15" s="1" customFormat="1">
      <c r="A213" s="196">
        <v>319022</v>
      </c>
      <c r="B213" s="7" t="s">
        <v>189</v>
      </c>
      <c r="C213" s="16"/>
      <c r="D213" s="61"/>
      <c r="E213" s="61"/>
      <c r="F213" s="81"/>
      <c r="G213" s="335">
        <f t="shared" si="19"/>
        <v>0</v>
      </c>
      <c r="H213" s="34"/>
      <c r="I213" s="37"/>
      <c r="J213" s="37"/>
      <c r="K213" s="325"/>
      <c r="L213" s="461" t="str">
        <f t="shared" si="18"/>
        <v/>
      </c>
      <c r="M213" s="147"/>
      <c r="N213" s="173"/>
      <c r="O213" s="173"/>
    </row>
    <row r="214" spans="1:15" s="1" customFormat="1">
      <c r="A214" s="196">
        <v>319023</v>
      </c>
      <c r="B214" s="7" t="s">
        <v>249</v>
      </c>
      <c r="C214" s="16"/>
      <c r="D214" s="61"/>
      <c r="E214" s="61"/>
      <c r="F214" s="81"/>
      <c r="G214" s="335">
        <f t="shared" si="19"/>
        <v>0</v>
      </c>
      <c r="H214" s="34"/>
      <c r="I214" s="37"/>
      <c r="J214" s="37"/>
      <c r="K214" s="325"/>
      <c r="L214" s="461" t="str">
        <f t="shared" si="18"/>
        <v/>
      </c>
      <c r="M214" s="147"/>
      <c r="N214" s="173"/>
      <c r="O214" s="173"/>
    </row>
    <row r="215" spans="1:15" s="1" customFormat="1">
      <c r="A215" s="196">
        <v>319025</v>
      </c>
      <c r="B215" s="7" t="s">
        <v>230</v>
      </c>
      <c r="C215" s="16"/>
      <c r="D215" s="61"/>
      <c r="E215" s="61"/>
      <c r="F215" s="81"/>
      <c r="G215" s="335">
        <f t="shared" si="19"/>
        <v>0</v>
      </c>
      <c r="H215" s="34"/>
      <c r="I215" s="37"/>
      <c r="J215" s="37"/>
      <c r="K215" s="325"/>
      <c r="L215" s="461" t="str">
        <f t="shared" si="18"/>
        <v/>
      </c>
      <c r="M215" s="147"/>
      <c r="N215" s="173"/>
      <c r="O215" s="173"/>
    </row>
    <row r="216" spans="1:15" s="1" customFormat="1">
      <c r="A216" s="196">
        <v>319027</v>
      </c>
      <c r="B216" s="7" t="s">
        <v>294</v>
      </c>
      <c r="C216" s="16"/>
      <c r="D216" s="61"/>
      <c r="E216" s="61"/>
      <c r="F216" s="81"/>
      <c r="G216" s="335">
        <f t="shared" si="19"/>
        <v>0</v>
      </c>
      <c r="H216" s="34"/>
      <c r="I216" s="37"/>
      <c r="J216" s="37"/>
      <c r="K216" s="325"/>
      <c r="L216" s="461" t="str">
        <f t="shared" si="18"/>
        <v/>
      </c>
      <c r="M216" s="147"/>
      <c r="N216" s="173"/>
      <c r="O216" s="173"/>
    </row>
    <row r="217" spans="1:15" s="1" customFormat="1">
      <c r="A217" s="196">
        <v>319029</v>
      </c>
      <c r="B217" s="7" t="s">
        <v>190</v>
      </c>
      <c r="C217" s="16"/>
      <c r="D217" s="61"/>
      <c r="E217" s="61"/>
      <c r="F217" s="81"/>
      <c r="G217" s="335">
        <f t="shared" si="19"/>
        <v>0</v>
      </c>
      <c r="H217" s="34"/>
      <c r="I217" s="37"/>
      <c r="J217" s="37"/>
      <c r="K217" s="325"/>
      <c r="L217" s="461" t="str">
        <f t="shared" si="18"/>
        <v/>
      </c>
      <c r="M217" s="147"/>
      <c r="N217" s="173"/>
      <c r="O217" s="173"/>
    </row>
    <row r="218" spans="1:15" s="1" customFormat="1">
      <c r="A218" s="196">
        <v>319030</v>
      </c>
      <c r="B218" s="7" t="s">
        <v>231</v>
      </c>
      <c r="C218" s="16"/>
      <c r="D218" s="61"/>
      <c r="E218" s="61"/>
      <c r="F218" s="81"/>
      <c r="G218" s="335">
        <f t="shared" si="19"/>
        <v>0</v>
      </c>
      <c r="H218" s="34"/>
      <c r="I218" s="37"/>
      <c r="J218" s="37"/>
      <c r="K218" s="325"/>
      <c r="L218" s="461" t="str">
        <f t="shared" si="18"/>
        <v/>
      </c>
      <c r="M218" s="147"/>
      <c r="N218" s="173"/>
      <c r="O218" s="173"/>
    </row>
    <row r="219" spans="1:15" s="1" customFormat="1">
      <c r="A219" s="196">
        <v>319031</v>
      </c>
      <c r="B219" s="7" t="s">
        <v>295</v>
      </c>
      <c r="C219" s="16"/>
      <c r="D219" s="61"/>
      <c r="E219" s="61"/>
      <c r="F219" s="81"/>
      <c r="G219" s="335">
        <f t="shared" si="19"/>
        <v>0</v>
      </c>
      <c r="H219" s="34"/>
      <c r="I219" s="37"/>
      <c r="J219" s="37"/>
      <c r="K219" s="325"/>
      <c r="L219" s="461" t="str">
        <f t="shared" ref="L219:L235" si="20">IF(FMVA&lt;&gt;"",(Sum*mva)-Sum,"")</f>
        <v/>
      </c>
      <c r="M219" s="147"/>
      <c r="N219" s="173"/>
      <c r="O219" s="173"/>
    </row>
    <row r="220" spans="1:15" s="1" customFormat="1">
      <c r="A220" s="196">
        <v>319032</v>
      </c>
      <c r="B220" s="7" t="s">
        <v>296</v>
      </c>
      <c r="C220" s="16"/>
      <c r="D220" s="61"/>
      <c r="E220" s="61"/>
      <c r="F220" s="81"/>
      <c r="G220" s="335">
        <f t="shared" si="19"/>
        <v>0</v>
      </c>
      <c r="H220" s="34"/>
      <c r="I220" s="37"/>
      <c r="J220" s="37"/>
      <c r="K220" s="325"/>
      <c r="L220" s="461" t="str">
        <f t="shared" si="20"/>
        <v/>
      </c>
      <c r="M220" s="147"/>
      <c r="N220" s="173"/>
      <c r="O220" s="173"/>
    </row>
    <row r="221" spans="1:15" s="1" customFormat="1">
      <c r="A221" s="196">
        <v>319033</v>
      </c>
      <c r="B221" s="7" t="s">
        <v>297</v>
      </c>
      <c r="C221" s="16"/>
      <c r="D221" s="61"/>
      <c r="E221" s="61"/>
      <c r="F221" s="81"/>
      <c r="G221" s="335">
        <f t="shared" si="19"/>
        <v>0</v>
      </c>
      <c r="H221" s="34"/>
      <c r="I221" s="37"/>
      <c r="J221" s="37"/>
      <c r="K221" s="325"/>
      <c r="L221" s="461" t="str">
        <f t="shared" si="20"/>
        <v/>
      </c>
      <c r="M221" s="147"/>
      <c r="N221" s="173"/>
      <c r="O221" s="173"/>
    </row>
    <row r="222" spans="1:15" s="1" customFormat="1">
      <c r="A222" s="196">
        <v>319040</v>
      </c>
      <c r="B222" s="7" t="s">
        <v>232</v>
      </c>
      <c r="C222" s="16"/>
      <c r="D222" s="61"/>
      <c r="E222" s="61"/>
      <c r="F222" s="81"/>
      <c r="G222" s="335">
        <f t="shared" si="19"/>
        <v>0</v>
      </c>
      <c r="H222" s="34"/>
      <c r="I222" s="37"/>
      <c r="J222" s="37"/>
      <c r="K222" s="325"/>
      <c r="L222" s="461" t="str">
        <f t="shared" si="20"/>
        <v/>
      </c>
      <c r="M222" s="147"/>
      <c r="N222" s="173"/>
      <c r="O222" s="173"/>
    </row>
    <row r="223" spans="1:15" s="1" customFormat="1">
      <c r="A223" s="196">
        <v>319050</v>
      </c>
      <c r="B223" s="7" t="s">
        <v>298</v>
      </c>
      <c r="C223" s="16"/>
      <c r="D223" s="61"/>
      <c r="E223" s="61"/>
      <c r="F223" s="81"/>
      <c r="G223" s="335">
        <f t="shared" si="19"/>
        <v>0</v>
      </c>
      <c r="H223" s="34"/>
      <c r="I223" s="37"/>
      <c r="J223" s="37"/>
      <c r="K223" s="325"/>
      <c r="L223" s="461" t="str">
        <f t="shared" si="20"/>
        <v/>
      </c>
      <c r="M223" s="147"/>
      <c r="N223" s="173"/>
      <c r="O223" s="173"/>
    </row>
    <row r="224" spans="1:15" s="1" customFormat="1">
      <c r="A224" s="196">
        <v>319055</v>
      </c>
      <c r="B224" s="7" t="s">
        <v>299</v>
      </c>
      <c r="C224" s="16"/>
      <c r="D224" s="61"/>
      <c r="E224" s="61"/>
      <c r="F224" s="81"/>
      <c r="G224" s="335">
        <f t="shared" si="19"/>
        <v>0</v>
      </c>
      <c r="H224" s="34"/>
      <c r="I224" s="37"/>
      <c r="J224" s="37"/>
      <c r="K224" s="325"/>
      <c r="L224" s="461" t="str">
        <f t="shared" si="20"/>
        <v/>
      </c>
      <c r="M224" s="147"/>
      <c r="N224" s="173"/>
      <c r="O224" s="173"/>
    </row>
    <row r="225" spans="1:15" s="1" customFormat="1">
      <c r="A225" s="196">
        <v>319056</v>
      </c>
      <c r="B225" s="7" t="s">
        <v>300</v>
      </c>
      <c r="C225" s="16"/>
      <c r="D225" s="61"/>
      <c r="E225" s="61"/>
      <c r="F225" s="81"/>
      <c r="G225" s="335">
        <f t="shared" si="19"/>
        <v>0</v>
      </c>
      <c r="H225" s="34"/>
      <c r="I225" s="37"/>
      <c r="J225" s="37"/>
      <c r="K225" s="325"/>
      <c r="L225" s="461" t="str">
        <f t="shared" si="20"/>
        <v/>
      </c>
      <c r="M225" s="147"/>
      <c r="N225" s="173"/>
      <c r="O225" s="173"/>
    </row>
    <row r="226" spans="1:15" s="1" customFormat="1">
      <c r="A226" s="196">
        <v>319057</v>
      </c>
      <c r="B226" s="7" t="s">
        <v>301</v>
      </c>
      <c r="C226" s="16"/>
      <c r="D226" s="61"/>
      <c r="E226" s="61"/>
      <c r="F226" s="81"/>
      <c r="G226" s="335">
        <f t="shared" si="19"/>
        <v>0</v>
      </c>
      <c r="H226" s="34"/>
      <c r="I226" s="37"/>
      <c r="J226" s="37"/>
      <c r="K226" s="325"/>
      <c r="L226" s="461" t="str">
        <f t="shared" si="20"/>
        <v/>
      </c>
      <c r="M226" s="147"/>
      <c r="N226" s="173"/>
      <c r="O226" s="173"/>
    </row>
    <row r="227" spans="1:15" s="1" customFormat="1">
      <c r="A227" s="196">
        <v>319060</v>
      </c>
      <c r="B227" s="7" t="s">
        <v>191</v>
      </c>
      <c r="C227" s="16"/>
      <c r="D227" s="61"/>
      <c r="E227" s="61"/>
      <c r="F227" s="81"/>
      <c r="G227" s="335">
        <f t="shared" si="19"/>
        <v>0</v>
      </c>
      <c r="H227" s="34"/>
      <c r="I227" s="37"/>
      <c r="J227" s="37"/>
      <c r="K227" s="325"/>
      <c r="L227" s="461" t="str">
        <f t="shared" si="20"/>
        <v/>
      </c>
      <c r="M227" s="147"/>
      <c r="N227" s="173"/>
      <c r="O227" s="173"/>
    </row>
    <row r="228" spans="1:15" s="1" customFormat="1">
      <c r="A228" s="196">
        <v>319061</v>
      </c>
      <c r="B228" s="7" t="s">
        <v>192</v>
      </c>
      <c r="C228" s="16"/>
      <c r="D228" s="61"/>
      <c r="E228" s="61"/>
      <c r="F228" s="81"/>
      <c r="G228" s="335">
        <f t="shared" si="19"/>
        <v>0</v>
      </c>
      <c r="H228" s="34"/>
      <c r="I228" s="37"/>
      <c r="J228" s="37"/>
      <c r="K228" s="325"/>
      <c r="L228" s="461" t="str">
        <f t="shared" si="20"/>
        <v/>
      </c>
      <c r="M228" s="147"/>
      <c r="N228" s="173"/>
      <c r="O228" s="173"/>
    </row>
    <row r="229" spans="1:15" s="1" customFormat="1">
      <c r="A229" s="196">
        <v>319063</v>
      </c>
      <c r="B229" s="7" t="s">
        <v>250</v>
      </c>
      <c r="C229" s="16"/>
      <c r="D229" s="61"/>
      <c r="E229" s="61"/>
      <c r="F229" s="81"/>
      <c r="G229" s="335">
        <f t="shared" si="19"/>
        <v>0</v>
      </c>
      <c r="H229" s="34"/>
      <c r="I229" s="37"/>
      <c r="J229" s="37"/>
      <c r="K229" s="325"/>
      <c r="L229" s="461" t="str">
        <f t="shared" si="20"/>
        <v/>
      </c>
      <c r="M229" s="147"/>
      <c r="N229" s="173"/>
      <c r="O229" s="173"/>
    </row>
    <row r="230" spans="1:15" s="1" customFormat="1">
      <c r="A230" s="196">
        <v>319064</v>
      </c>
      <c r="B230" s="7" t="s">
        <v>302</v>
      </c>
      <c r="C230" s="16"/>
      <c r="D230" s="61"/>
      <c r="E230" s="61"/>
      <c r="F230" s="81"/>
      <c r="G230" s="335">
        <f t="shared" si="19"/>
        <v>0</v>
      </c>
      <c r="H230" s="34"/>
      <c r="I230" s="37"/>
      <c r="J230" s="37"/>
      <c r="K230" s="325"/>
      <c r="L230" s="461" t="str">
        <f t="shared" si="20"/>
        <v/>
      </c>
      <c r="M230" s="147"/>
      <c r="N230" s="173"/>
      <c r="O230" s="173"/>
    </row>
    <row r="231" spans="1:15" s="1" customFormat="1">
      <c r="A231" s="196">
        <v>319069</v>
      </c>
      <c r="B231" s="7" t="s">
        <v>193</v>
      </c>
      <c r="C231" s="16" t="s">
        <v>720</v>
      </c>
      <c r="D231" s="61"/>
      <c r="E231" s="61"/>
      <c r="F231" s="81"/>
      <c r="G231" s="335">
        <f t="shared" si="19"/>
        <v>0</v>
      </c>
      <c r="H231" s="34"/>
      <c r="I231" s="37"/>
      <c r="J231" s="37"/>
      <c r="K231" s="325"/>
      <c r="L231" s="461" t="str">
        <f t="shared" si="20"/>
        <v/>
      </c>
      <c r="M231" s="147"/>
      <c r="N231" s="173"/>
      <c r="O231" s="173"/>
    </row>
    <row r="232" spans="1:15" s="1" customFormat="1">
      <c r="A232" s="196">
        <v>319074</v>
      </c>
      <c r="B232" s="7" t="s">
        <v>6</v>
      </c>
      <c r="C232" s="16"/>
      <c r="D232" s="61"/>
      <c r="E232" s="61"/>
      <c r="F232" s="81"/>
      <c r="G232" s="335">
        <f>IF(X=0,(IF(Me=0,Sa,Me*Sa)),(IF(Me=0,Sa*X,Me*X*Sa)))</f>
        <v>0</v>
      </c>
      <c r="H232" s="34"/>
      <c r="I232" s="37"/>
      <c r="J232" s="37"/>
      <c r="K232" s="325"/>
      <c r="L232" s="461" t="str">
        <f t="shared" si="20"/>
        <v/>
      </c>
      <c r="M232" s="147"/>
      <c r="N232" s="173"/>
      <c r="O232" s="173"/>
    </row>
    <row r="233" spans="1:15" s="1" customFormat="1">
      <c r="A233" s="196">
        <v>319075</v>
      </c>
      <c r="B233" s="7" t="s">
        <v>303</v>
      </c>
      <c r="C233" s="16"/>
      <c r="D233" s="61"/>
      <c r="E233" s="61"/>
      <c r="F233" s="81"/>
      <c r="G233" s="335">
        <f>IF(X=0,(IF(Me=0,Sa,Me*Sa)),(IF(Me=0,Sa*X,Me*X*Sa)))</f>
        <v>0</v>
      </c>
      <c r="H233" s="34"/>
      <c r="I233" s="37"/>
      <c r="J233" s="37"/>
      <c r="K233" s="325"/>
      <c r="L233" s="461" t="str">
        <f t="shared" si="20"/>
        <v/>
      </c>
      <c r="M233" s="147"/>
      <c r="N233" s="173"/>
      <c r="O233" s="173"/>
    </row>
    <row r="234" spans="1:15" s="1" customFormat="1">
      <c r="A234" s="196">
        <v>319077</v>
      </c>
      <c r="B234" s="7" t="s">
        <v>235</v>
      </c>
      <c r="C234" s="16"/>
      <c r="D234" s="61"/>
      <c r="E234" s="61"/>
      <c r="F234" s="81"/>
      <c r="G234" s="335">
        <f>IF(X=0,(IF(Me=0,Sa,Me*Sa)),(IF(Me=0,Sa*X,Me*X*Sa)))</f>
        <v>0</v>
      </c>
      <c r="H234" s="34"/>
      <c r="I234" s="37"/>
      <c r="J234" s="37"/>
      <c r="K234" s="325"/>
      <c r="L234" s="461" t="str">
        <f t="shared" si="20"/>
        <v/>
      </c>
      <c r="M234" s="147"/>
      <c r="N234" s="173"/>
      <c r="O234" s="173"/>
    </row>
    <row r="235" spans="1:15" s="1" customFormat="1">
      <c r="A235" s="196">
        <v>319078</v>
      </c>
      <c r="B235" s="190" t="s">
        <v>197</v>
      </c>
      <c r="C235" s="191"/>
      <c r="D235" s="192"/>
      <c r="E235" s="192"/>
      <c r="F235" s="193"/>
      <c r="G235" s="336">
        <f>IF(X=0,(IF(Me=0,Sa,Me*Sa)),(IF(Me=0,Sa*X,Me*X*Sa)))</f>
        <v>0</v>
      </c>
      <c r="H235" s="34"/>
      <c r="I235" s="37"/>
      <c r="J235" s="37"/>
      <c r="K235" s="325"/>
      <c r="L235" s="461" t="str">
        <f t="shared" si="20"/>
        <v/>
      </c>
      <c r="M235" s="147"/>
      <c r="N235" s="173"/>
      <c r="O235" s="173"/>
    </row>
    <row r="236" spans="1:15" s="1" customFormat="1" ht="14" thickBot="1">
      <c r="A236" s="201" t="s">
        <v>149</v>
      </c>
      <c r="C236" s="18"/>
      <c r="D236" s="37"/>
      <c r="E236" s="54"/>
      <c r="F236" s="76" t="s">
        <v>722</v>
      </c>
      <c r="G236" s="340">
        <f>SUM(G154:G235)</f>
        <v>0</v>
      </c>
      <c r="H236" s="34"/>
      <c r="I236" s="37"/>
      <c r="J236" s="37"/>
      <c r="K236" s="324"/>
      <c r="L236" s="340">
        <f>SUM(L154:L235)</f>
        <v>0</v>
      </c>
      <c r="M236" s="147"/>
      <c r="N236" s="173"/>
      <c r="O236" s="173"/>
    </row>
    <row r="237" spans="1:15" s="1" customFormat="1" ht="0.75" customHeight="1" thickTop="1">
      <c r="A237" s="198"/>
      <c r="C237" s="17"/>
      <c r="D237" s="37"/>
      <c r="E237" s="54"/>
      <c r="F237" s="37"/>
      <c r="G237" s="37"/>
      <c r="H237" s="32"/>
      <c r="I237" s="37"/>
      <c r="J237" s="37"/>
      <c r="K237" s="324"/>
      <c r="L237" s="457"/>
      <c r="M237" s="147"/>
      <c r="N237" s="173"/>
      <c r="O237" s="173"/>
    </row>
    <row r="238" spans="1:15" s="1" customFormat="1" ht="24.75" customHeight="1" thickTop="1">
      <c r="A238" s="200" t="s">
        <v>153</v>
      </c>
      <c r="B238" s="2"/>
      <c r="C238" s="17"/>
      <c r="D238" s="149" t="s">
        <v>41</v>
      </c>
      <c r="E238" s="150" t="s">
        <v>13</v>
      </c>
      <c r="F238" s="149" t="s">
        <v>14</v>
      </c>
      <c r="G238" s="149" t="s">
        <v>15</v>
      </c>
      <c r="H238" s="149" t="s">
        <v>16</v>
      </c>
      <c r="I238" s="151" t="s">
        <v>17</v>
      </c>
      <c r="J238" s="151"/>
      <c r="K238" s="324"/>
      <c r="L238" s="459" t="s">
        <v>18</v>
      </c>
      <c r="M238" s="147"/>
      <c r="N238" s="173"/>
      <c r="O238" s="173"/>
    </row>
    <row r="239" spans="1:15" s="1" customFormat="1">
      <c r="A239" s="196">
        <v>321210</v>
      </c>
      <c r="B239" s="7" t="s">
        <v>210</v>
      </c>
      <c r="C239" s="16"/>
      <c r="D239" s="61"/>
      <c r="E239" s="61"/>
      <c r="F239" s="81"/>
      <c r="G239" s="334">
        <f t="shared" ref="G239:G254" si="21">IF(X=0,(IF(Me=0,Sa,Me*Sa)),(IF(Me=0,Sa*X,Me*X*Sa)))</f>
        <v>0</v>
      </c>
      <c r="H239" s="332">
        <f t="shared" ref="H239:H254" si="22">IF(Sum,Sos,0)</f>
        <v>0</v>
      </c>
      <c r="I239" s="333">
        <f t="shared" ref="I239:I254" si="23">IF(Prosent&lt;&gt;0,(Sum*Prosent)/100,0)</f>
        <v>0</v>
      </c>
      <c r="J239" s="37"/>
      <c r="K239" s="325"/>
      <c r="L239" s="461" t="str">
        <f t="shared" ref="L239:L261" si="24">IF(FMVA&lt;&gt;"",(Sum*mva)-Sum,"")</f>
        <v/>
      </c>
      <c r="M239" s="147"/>
      <c r="N239" s="173"/>
      <c r="O239" s="173"/>
    </row>
    <row r="240" spans="1:15" s="1" customFormat="1">
      <c r="A240" s="196">
        <v>321212</v>
      </c>
      <c r="B240" s="7" t="s">
        <v>304</v>
      </c>
      <c r="C240" s="16"/>
      <c r="D240" s="61"/>
      <c r="E240" s="61"/>
      <c r="F240" s="81"/>
      <c r="G240" s="335">
        <f t="shared" si="21"/>
        <v>0</v>
      </c>
      <c r="H240" s="332">
        <f t="shared" si="22"/>
        <v>0</v>
      </c>
      <c r="I240" s="333">
        <f t="shared" si="23"/>
        <v>0</v>
      </c>
      <c r="J240" s="37"/>
      <c r="K240" s="325"/>
      <c r="L240" s="461" t="str">
        <f t="shared" si="24"/>
        <v/>
      </c>
      <c r="M240" s="147"/>
      <c r="N240" s="173"/>
      <c r="O240" s="173"/>
    </row>
    <row r="241" spans="1:15" s="1" customFormat="1">
      <c r="A241" s="196">
        <v>321213</v>
      </c>
      <c r="B241" s="7" t="s">
        <v>305</v>
      </c>
      <c r="C241" s="16"/>
      <c r="D241" s="46"/>
      <c r="E241" s="61"/>
      <c r="F241" s="338">
        <f>IF(D241=0,0,+G240)</f>
        <v>0</v>
      </c>
      <c r="G241" s="335">
        <f t="shared" si="21"/>
        <v>0</v>
      </c>
      <c r="H241" s="332">
        <f t="shared" si="22"/>
        <v>0</v>
      </c>
      <c r="I241" s="333">
        <f t="shared" si="23"/>
        <v>0</v>
      </c>
      <c r="J241" s="37"/>
      <c r="K241" s="325"/>
      <c r="L241" s="461" t="str">
        <f t="shared" si="24"/>
        <v/>
      </c>
      <c r="M241" s="147"/>
      <c r="N241" s="173"/>
      <c r="O241" s="173"/>
    </row>
    <row r="242" spans="1:15" s="1" customFormat="1">
      <c r="A242" s="196">
        <v>321214</v>
      </c>
      <c r="B242" s="7" t="s">
        <v>211</v>
      </c>
      <c r="C242" s="16"/>
      <c r="D242" s="61"/>
      <c r="E242" s="61"/>
      <c r="F242" s="81"/>
      <c r="G242" s="335">
        <f t="shared" si="21"/>
        <v>0</v>
      </c>
      <c r="H242" s="332">
        <f t="shared" si="22"/>
        <v>0</v>
      </c>
      <c r="I242" s="333">
        <f t="shared" si="23"/>
        <v>0</v>
      </c>
      <c r="J242" s="37"/>
      <c r="K242" s="325"/>
      <c r="L242" s="461" t="str">
        <f t="shared" si="24"/>
        <v/>
      </c>
      <c r="M242" s="147"/>
      <c r="N242" s="173"/>
      <c r="O242" s="173"/>
    </row>
    <row r="243" spans="1:15" s="1" customFormat="1">
      <c r="A243" s="196">
        <v>321215</v>
      </c>
      <c r="B243" s="7" t="s">
        <v>212</v>
      </c>
      <c r="C243" s="16"/>
      <c r="D243" s="46"/>
      <c r="E243" s="61"/>
      <c r="F243" s="338">
        <f>IF(D243=0,0,+G242)</f>
        <v>0</v>
      </c>
      <c r="G243" s="335">
        <f t="shared" si="21"/>
        <v>0</v>
      </c>
      <c r="H243" s="332">
        <f t="shared" si="22"/>
        <v>0</v>
      </c>
      <c r="I243" s="333">
        <f t="shared" si="23"/>
        <v>0</v>
      </c>
      <c r="J243" s="37"/>
      <c r="K243" s="325"/>
      <c r="L243" s="461" t="str">
        <f t="shared" si="24"/>
        <v/>
      </c>
      <c r="M243" s="147"/>
      <c r="N243" s="173"/>
      <c r="O243" s="173"/>
    </row>
    <row r="244" spans="1:15" s="1" customFormat="1">
      <c r="A244" s="196">
        <v>321216</v>
      </c>
      <c r="B244" s="7" t="s">
        <v>306</v>
      </c>
      <c r="C244" s="16"/>
      <c r="D244" s="61"/>
      <c r="E244" s="61"/>
      <c r="F244" s="81"/>
      <c r="G244" s="335">
        <f t="shared" si="21"/>
        <v>0</v>
      </c>
      <c r="H244" s="332">
        <f t="shared" si="22"/>
        <v>0</v>
      </c>
      <c r="I244" s="333">
        <f t="shared" si="23"/>
        <v>0</v>
      </c>
      <c r="J244" s="37"/>
      <c r="K244" s="325"/>
      <c r="L244" s="461" t="str">
        <f t="shared" si="24"/>
        <v/>
      </c>
      <c r="M244" s="147"/>
      <c r="N244" s="173"/>
      <c r="O244" s="173"/>
    </row>
    <row r="245" spans="1:15" s="1" customFormat="1">
      <c r="A245" s="196">
        <v>321220</v>
      </c>
      <c r="B245" s="7" t="s">
        <v>307</v>
      </c>
      <c r="C245" s="16"/>
      <c r="D245" s="61"/>
      <c r="E245" s="61"/>
      <c r="F245" s="81"/>
      <c r="G245" s="335">
        <f t="shared" si="21"/>
        <v>0</v>
      </c>
      <c r="H245" s="332">
        <f t="shared" si="22"/>
        <v>0</v>
      </c>
      <c r="I245" s="333">
        <f t="shared" si="23"/>
        <v>0</v>
      </c>
      <c r="J245" s="37"/>
      <c r="K245" s="325"/>
      <c r="L245" s="461" t="str">
        <f t="shared" si="24"/>
        <v/>
      </c>
      <c r="M245" s="147"/>
      <c r="N245" s="173"/>
      <c r="O245" s="173"/>
    </row>
    <row r="246" spans="1:15" s="1" customFormat="1">
      <c r="A246" s="196">
        <v>321221</v>
      </c>
      <c r="B246" s="7" t="s">
        <v>308</v>
      </c>
      <c r="C246" s="16"/>
      <c r="D246" s="46"/>
      <c r="E246" s="61"/>
      <c r="F246" s="338">
        <f>IF(D246=0,0,+G245)</f>
        <v>0</v>
      </c>
      <c r="G246" s="335">
        <f t="shared" si="21"/>
        <v>0</v>
      </c>
      <c r="H246" s="332">
        <f t="shared" si="22"/>
        <v>0</v>
      </c>
      <c r="I246" s="333">
        <f t="shared" si="23"/>
        <v>0</v>
      </c>
      <c r="J246" s="37"/>
      <c r="K246" s="325"/>
      <c r="L246" s="461" t="str">
        <f t="shared" si="24"/>
        <v/>
      </c>
      <c r="M246" s="147"/>
      <c r="N246" s="173"/>
      <c r="O246" s="173"/>
    </row>
    <row r="247" spans="1:15" s="1" customFormat="1">
      <c r="A247" s="196">
        <v>321230</v>
      </c>
      <c r="B247" s="7" t="s">
        <v>309</v>
      </c>
      <c r="C247" s="16"/>
      <c r="D247" s="61"/>
      <c r="E247" s="61"/>
      <c r="F247" s="81"/>
      <c r="G247" s="335">
        <f t="shared" si="21"/>
        <v>0</v>
      </c>
      <c r="H247" s="332">
        <f t="shared" si="22"/>
        <v>0</v>
      </c>
      <c r="I247" s="333">
        <f t="shared" si="23"/>
        <v>0</v>
      </c>
      <c r="J247" s="37"/>
      <c r="K247" s="325"/>
      <c r="L247" s="461" t="str">
        <f t="shared" si="24"/>
        <v/>
      </c>
      <c r="M247" s="147"/>
      <c r="N247" s="173"/>
      <c r="O247" s="173"/>
    </row>
    <row r="248" spans="1:15" s="1" customFormat="1">
      <c r="A248" s="196">
        <v>321231</v>
      </c>
      <c r="B248" s="7" t="s">
        <v>310</v>
      </c>
      <c r="C248" s="16"/>
      <c r="D248" s="46"/>
      <c r="E248" s="61"/>
      <c r="F248" s="338">
        <f>IF(D248=0,0,+G247)</f>
        <v>0</v>
      </c>
      <c r="G248" s="335">
        <f t="shared" si="21"/>
        <v>0</v>
      </c>
      <c r="H248" s="332">
        <f t="shared" si="22"/>
        <v>0</v>
      </c>
      <c r="I248" s="333">
        <f t="shared" si="23"/>
        <v>0</v>
      </c>
      <c r="J248" s="37"/>
      <c r="K248" s="325"/>
      <c r="L248" s="461" t="str">
        <f t="shared" si="24"/>
        <v/>
      </c>
      <c r="M248" s="147"/>
      <c r="N248" s="173"/>
      <c r="O248" s="173"/>
    </row>
    <row r="249" spans="1:15" s="1" customFormat="1">
      <c r="A249" s="196">
        <v>321242</v>
      </c>
      <c r="B249" s="7" t="s">
        <v>311</v>
      </c>
      <c r="C249" s="16"/>
      <c r="D249" s="61"/>
      <c r="E249" s="61"/>
      <c r="F249" s="81"/>
      <c r="G249" s="335">
        <f t="shared" si="21"/>
        <v>0</v>
      </c>
      <c r="H249" s="332">
        <f t="shared" si="22"/>
        <v>0</v>
      </c>
      <c r="I249" s="333">
        <f t="shared" si="23"/>
        <v>0</v>
      </c>
      <c r="J249" s="37"/>
      <c r="K249" s="325"/>
      <c r="L249" s="461" t="str">
        <f t="shared" si="24"/>
        <v/>
      </c>
      <c r="M249" s="147"/>
      <c r="N249" s="173"/>
      <c r="O249" s="173"/>
    </row>
    <row r="250" spans="1:15" s="1" customFormat="1">
      <c r="A250" s="196">
        <v>321243</v>
      </c>
      <c r="B250" s="7" t="s">
        <v>312</v>
      </c>
      <c r="C250" s="16"/>
      <c r="D250" s="46"/>
      <c r="E250" s="61"/>
      <c r="F250" s="338">
        <f>IF(D250=0,0,+G249)</f>
        <v>0</v>
      </c>
      <c r="G250" s="335">
        <f t="shared" si="21"/>
        <v>0</v>
      </c>
      <c r="H250" s="332">
        <f t="shared" si="22"/>
        <v>0</v>
      </c>
      <c r="I250" s="333">
        <f t="shared" si="23"/>
        <v>0</v>
      </c>
      <c r="J250" s="37"/>
      <c r="K250" s="325"/>
      <c r="L250" s="461" t="str">
        <f t="shared" si="24"/>
        <v/>
      </c>
      <c r="M250" s="147"/>
      <c r="N250" s="173"/>
      <c r="O250" s="173"/>
    </row>
    <row r="251" spans="1:15" s="1" customFormat="1">
      <c r="A251" s="196">
        <v>321290</v>
      </c>
      <c r="B251" s="7" t="s">
        <v>313</v>
      </c>
      <c r="C251" s="16"/>
      <c r="D251" s="61"/>
      <c r="E251" s="61"/>
      <c r="F251" s="81"/>
      <c r="G251" s="335">
        <f t="shared" si="21"/>
        <v>0</v>
      </c>
      <c r="H251" s="332">
        <f t="shared" si="22"/>
        <v>0</v>
      </c>
      <c r="I251" s="333">
        <f t="shared" si="23"/>
        <v>0</v>
      </c>
      <c r="J251" s="37"/>
      <c r="K251" s="325"/>
      <c r="L251" s="461" t="str">
        <f t="shared" si="24"/>
        <v/>
      </c>
      <c r="M251" s="147"/>
      <c r="N251" s="173"/>
      <c r="O251" s="173"/>
    </row>
    <row r="252" spans="1:15" s="1" customFormat="1">
      <c r="A252" s="196">
        <v>321291</v>
      </c>
      <c r="B252" s="7" t="s">
        <v>314</v>
      </c>
      <c r="C252" s="16"/>
      <c r="D252" s="36"/>
      <c r="E252" s="61"/>
      <c r="F252" s="342">
        <f>IF(D252=0,0,+G251)</f>
        <v>0</v>
      </c>
      <c r="G252" s="335">
        <f t="shared" si="21"/>
        <v>0</v>
      </c>
      <c r="H252" s="332">
        <f t="shared" si="22"/>
        <v>0</v>
      </c>
      <c r="I252" s="333">
        <f t="shared" si="23"/>
        <v>0</v>
      </c>
      <c r="J252" s="37"/>
      <c r="K252" s="325"/>
      <c r="L252" s="461" t="str">
        <f t="shared" si="24"/>
        <v/>
      </c>
      <c r="M252" s="147"/>
      <c r="N252" s="173"/>
      <c r="O252" s="173"/>
    </row>
    <row r="253" spans="1:15" s="1" customFormat="1">
      <c r="A253" s="196">
        <v>324010</v>
      </c>
      <c r="B253" s="9" t="s">
        <v>182</v>
      </c>
      <c r="C253" s="16"/>
      <c r="D253" s="61"/>
      <c r="E253" s="61"/>
      <c r="F253" s="81"/>
      <c r="G253" s="335">
        <f t="shared" si="21"/>
        <v>0</v>
      </c>
      <c r="H253" s="332">
        <f t="shared" si="22"/>
        <v>0</v>
      </c>
      <c r="I253" s="333">
        <f t="shared" si="23"/>
        <v>0</v>
      </c>
      <c r="J253" s="37"/>
      <c r="K253" s="325"/>
      <c r="L253" s="461" t="str">
        <f t="shared" si="24"/>
        <v/>
      </c>
      <c r="M253" s="147"/>
      <c r="N253" s="173"/>
      <c r="O253" s="173"/>
    </row>
    <row r="254" spans="1:15" s="1" customFormat="1">
      <c r="A254" s="196">
        <v>324092</v>
      </c>
      <c r="B254" s="9" t="s">
        <v>223</v>
      </c>
      <c r="C254" s="16"/>
      <c r="D254" s="61"/>
      <c r="E254" s="61"/>
      <c r="F254" s="81"/>
      <c r="G254" s="335">
        <f t="shared" si="21"/>
        <v>0</v>
      </c>
      <c r="H254" s="332">
        <f t="shared" si="22"/>
        <v>0</v>
      </c>
      <c r="I254" s="333">
        <f t="shared" si="23"/>
        <v>0</v>
      </c>
      <c r="J254" s="37"/>
      <c r="K254" s="325"/>
      <c r="L254" s="461" t="str">
        <f t="shared" si="24"/>
        <v/>
      </c>
      <c r="M254" s="147"/>
      <c r="N254" s="173"/>
      <c r="O254" s="173"/>
    </row>
    <row r="255" spans="1:15" s="1" customFormat="1">
      <c r="A255" s="196">
        <v>324095</v>
      </c>
      <c r="B255" s="7" t="s">
        <v>186</v>
      </c>
      <c r="C255" s="16"/>
      <c r="D255" s="62"/>
      <c r="E255" s="62"/>
      <c r="F255" s="84"/>
      <c r="G255" s="341">
        <f>SUM(I239:I254)</f>
        <v>0</v>
      </c>
      <c r="H255" s="34"/>
      <c r="I255" s="35" t="s">
        <v>723</v>
      </c>
      <c r="J255" s="35"/>
      <c r="K255" s="509"/>
      <c r="L255" s="461"/>
      <c r="M255" s="147"/>
      <c r="N255" s="173"/>
      <c r="O255" s="173"/>
    </row>
    <row r="256" spans="1:15" s="1" customFormat="1">
      <c r="A256" s="196">
        <v>329010</v>
      </c>
      <c r="B256" s="7" t="s">
        <v>187</v>
      </c>
      <c r="C256" s="16"/>
      <c r="D256" s="61"/>
      <c r="E256" s="61"/>
      <c r="F256" s="81"/>
      <c r="G256" s="335">
        <f t="shared" ref="G256:G261" si="25">IF(X=0,(IF(Me=0,Sa,Me*Sa)),(IF(Me=0,Sa*X,Me*X*Sa)))</f>
        <v>0</v>
      </c>
      <c r="H256" s="37"/>
      <c r="I256" s="37"/>
      <c r="J256" s="37"/>
      <c r="K256" s="325"/>
      <c r="L256" s="461" t="str">
        <f t="shared" si="24"/>
        <v/>
      </c>
      <c r="M256" s="147"/>
      <c r="N256" s="173"/>
      <c r="O256" s="173"/>
    </row>
    <row r="257" spans="1:15" s="1" customFormat="1">
      <c r="A257" s="196">
        <v>329027</v>
      </c>
      <c r="B257" s="7" t="s">
        <v>294</v>
      </c>
      <c r="C257" s="16"/>
      <c r="D257" s="61"/>
      <c r="E257" s="61"/>
      <c r="F257" s="81"/>
      <c r="G257" s="335">
        <f t="shared" si="25"/>
        <v>0</v>
      </c>
      <c r="H257" s="37"/>
      <c r="I257" s="37"/>
      <c r="J257" s="37"/>
      <c r="K257" s="325"/>
      <c r="L257" s="461" t="str">
        <f t="shared" si="24"/>
        <v/>
      </c>
      <c r="M257" s="147"/>
      <c r="N257" s="173"/>
      <c r="O257" s="173"/>
    </row>
    <row r="258" spans="1:15" s="1" customFormat="1">
      <c r="A258" s="196">
        <v>329040</v>
      </c>
      <c r="B258" s="7" t="s">
        <v>232</v>
      </c>
      <c r="C258" s="16"/>
      <c r="D258" s="61"/>
      <c r="E258" s="61"/>
      <c r="F258" s="81"/>
      <c r="G258" s="335">
        <f t="shared" si="25"/>
        <v>0</v>
      </c>
      <c r="H258" s="37"/>
      <c r="I258" s="37"/>
      <c r="J258" s="37"/>
      <c r="K258" s="325"/>
      <c r="L258" s="461" t="str">
        <f t="shared" si="24"/>
        <v/>
      </c>
      <c r="M258" s="147"/>
      <c r="N258" s="173"/>
      <c r="O258" s="173"/>
    </row>
    <row r="259" spans="1:15" s="1" customFormat="1">
      <c r="A259" s="196">
        <v>329060</v>
      </c>
      <c r="B259" s="7" t="s">
        <v>191</v>
      </c>
      <c r="C259" s="16"/>
      <c r="D259" s="61"/>
      <c r="E259" s="61"/>
      <c r="F259" s="81"/>
      <c r="G259" s="335">
        <f t="shared" si="25"/>
        <v>0</v>
      </c>
      <c r="H259" s="37"/>
      <c r="I259" s="37"/>
      <c r="J259" s="37"/>
      <c r="K259" s="325"/>
      <c r="L259" s="461" t="str">
        <f t="shared" si="24"/>
        <v/>
      </c>
      <c r="M259" s="147"/>
      <c r="N259" s="173"/>
      <c r="O259" s="173"/>
    </row>
    <row r="260" spans="1:15" s="1" customFormat="1">
      <c r="A260" s="196">
        <v>329064</v>
      </c>
      <c r="B260" s="7" t="s">
        <v>302</v>
      </c>
      <c r="C260" s="16"/>
      <c r="D260" s="61"/>
      <c r="E260" s="61"/>
      <c r="F260" s="81"/>
      <c r="G260" s="335">
        <f t="shared" si="25"/>
        <v>0</v>
      </c>
      <c r="H260" s="37"/>
      <c r="I260" s="37"/>
      <c r="J260" s="37"/>
      <c r="K260" s="325"/>
      <c r="L260" s="461" t="str">
        <f t="shared" si="24"/>
        <v/>
      </c>
      <c r="M260" s="147"/>
      <c r="N260" s="173"/>
      <c r="O260" s="173"/>
    </row>
    <row r="261" spans="1:15" s="1" customFormat="1">
      <c r="A261" s="196">
        <v>329069</v>
      </c>
      <c r="B261" s="190" t="s">
        <v>193</v>
      </c>
      <c r="C261" s="16" t="s">
        <v>720</v>
      </c>
      <c r="D261" s="192"/>
      <c r="E261" s="192"/>
      <c r="F261" s="193"/>
      <c r="G261" s="336">
        <f t="shared" si="25"/>
        <v>0</v>
      </c>
      <c r="H261" s="34"/>
      <c r="I261" s="37"/>
      <c r="J261" s="37"/>
      <c r="K261" s="325"/>
      <c r="L261" s="461" t="str">
        <f t="shared" si="24"/>
        <v/>
      </c>
      <c r="M261" s="147"/>
      <c r="N261" s="173"/>
      <c r="O261" s="173"/>
    </row>
    <row r="262" spans="1:15" s="1" customFormat="1" ht="14" thickBot="1">
      <c r="A262" s="201" t="s">
        <v>149</v>
      </c>
      <c r="C262" s="18"/>
      <c r="D262" s="37"/>
      <c r="E262" s="54"/>
      <c r="F262" s="76" t="s">
        <v>722</v>
      </c>
      <c r="G262" s="340">
        <f>SUM(G239:G261)</f>
        <v>0</v>
      </c>
      <c r="H262" s="34"/>
      <c r="I262" s="37"/>
      <c r="J262" s="37"/>
      <c r="K262" s="324"/>
      <c r="L262" s="340">
        <f>SUM(L239:L261)</f>
        <v>0</v>
      </c>
      <c r="M262" s="147"/>
      <c r="N262" s="173"/>
      <c r="O262" s="173"/>
    </row>
    <row r="263" spans="1:15" s="1" customFormat="1" ht="0.75" customHeight="1" thickTop="1">
      <c r="A263" s="198"/>
      <c r="C263" s="17"/>
      <c r="D263" s="37"/>
      <c r="E263" s="54"/>
      <c r="F263" s="37"/>
      <c r="G263" s="37"/>
      <c r="H263" s="34"/>
      <c r="I263" s="37"/>
      <c r="J263" s="37"/>
      <c r="K263" s="324"/>
      <c r="L263" s="461" t="str">
        <f>IF(E263=mva,G263-(G263/mva),"")</f>
        <v/>
      </c>
      <c r="M263" s="147"/>
      <c r="N263" s="173"/>
      <c r="O263" s="173"/>
    </row>
    <row r="264" spans="1:15" s="1" customFormat="1" ht="24.75" customHeight="1" thickTop="1">
      <c r="A264" s="200" t="s">
        <v>154</v>
      </c>
      <c r="B264" s="2"/>
      <c r="C264" s="17"/>
      <c r="D264" s="149" t="s">
        <v>41</v>
      </c>
      <c r="E264" s="150" t="s">
        <v>13</v>
      </c>
      <c r="F264" s="149" t="s">
        <v>14</v>
      </c>
      <c r="G264" s="149" t="s">
        <v>15</v>
      </c>
      <c r="H264" s="149" t="s">
        <v>16</v>
      </c>
      <c r="I264" s="151" t="s">
        <v>17</v>
      </c>
      <c r="J264" s="151"/>
      <c r="K264" s="324"/>
      <c r="L264" s="459" t="s">
        <v>18</v>
      </c>
      <c r="M264" s="147"/>
      <c r="N264" s="173"/>
      <c r="O264" s="173"/>
    </row>
    <row r="265" spans="1:15" s="1" customFormat="1">
      <c r="A265" s="196">
        <v>331310</v>
      </c>
      <c r="B265" s="7" t="s">
        <v>213</v>
      </c>
      <c r="C265" s="16"/>
      <c r="D265" s="61"/>
      <c r="E265" s="61"/>
      <c r="F265" s="81"/>
      <c r="G265" s="334">
        <f t="shared" ref="G265:G289" si="26">IF(X=0,(IF(Me=0,Sa,Me*Sa)),(IF(Me=0,Sa*X,Me*X*Sa)))</f>
        <v>0</v>
      </c>
      <c r="H265" s="332">
        <f t="shared" ref="H265:H289" si="27">IF(Sum,Sos,0)</f>
        <v>0</v>
      </c>
      <c r="I265" s="333">
        <f t="shared" ref="I265:I289" si="28">IF(Prosent&lt;&gt;0,(Sum*Prosent)/100,0)</f>
        <v>0</v>
      </c>
      <c r="J265" s="37"/>
      <c r="K265" s="325"/>
      <c r="L265" s="461" t="str">
        <f t="shared" ref="L265:L328" si="29">IF(FMVA&lt;&gt;"",(Sum*mva)-Sum,"")</f>
        <v/>
      </c>
      <c r="M265" s="147"/>
      <c r="N265" s="173"/>
      <c r="O265" s="173"/>
    </row>
    <row r="266" spans="1:15" s="1" customFormat="1">
      <c r="A266" s="196">
        <v>331311</v>
      </c>
      <c r="B266" s="10" t="s">
        <v>214</v>
      </c>
      <c r="C266" s="16"/>
      <c r="D266" s="46"/>
      <c r="E266" s="61"/>
      <c r="F266" s="338">
        <f>IF(D266=0,0,+G265)</f>
        <v>0</v>
      </c>
      <c r="G266" s="335">
        <f t="shared" si="26"/>
        <v>0</v>
      </c>
      <c r="H266" s="332">
        <f t="shared" si="27"/>
        <v>0</v>
      </c>
      <c r="I266" s="333">
        <f>IF(Prosent&lt;&gt;0,(Sum*Prosent)/100,0)</f>
        <v>0</v>
      </c>
      <c r="J266" s="37"/>
      <c r="K266" s="325"/>
      <c r="L266" s="461" t="str">
        <f t="shared" si="29"/>
        <v/>
      </c>
      <c r="M266" s="147"/>
      <c r="N266" s="173"/>
      <c r="O266" s="173"/>
    </row>
    <row r="267" spans="1:15" s="1" customFormat="1">
      <c r="A267" s="196">
        <v>331312</v>
      </c>
      <c r="B267" s="7" t="s">
        <v>315</v>
      </c>
      <c r="C267" s="16"/>
      <c r="D267" s="61"/>
      <c r="E267" s="61"/>
      <c r="F267" s="81"/>
      <c r="G267" s="335">
        <f t="shared" si="26"/>
        <v>0</v>
      </c>
      <c r="H267" s="332">
        <f t="shared" si="27"/>
        <v>0</v>
      </c>
      <c r="I267" s="333">
        <f t="shared" si="28"/>
        <v>0</v>
      </c>
      <c r="J267" s="37"/>
      <c r="K267" s="325"/>
      <c r="L267" s="461" t="str">
        <f t="shared" si="29"/>
        <v/>
      </c>
      <c r="M267" s="147"/>
      <c r="N267" s="173"/>
      <c r="O267" s="173"/>
    </row>
    <row r="268" spans="1:15" s="1" customFormat="1">
      <c r="A268" s="196">
        <v>331313</v>
      </c>
      <c r="B268" s="10" t="s">
        <v>316</v>
      </c>
      <c r="C268" s="16"/>
      <c r="D268" s="46"/>
      <c r="E268" s="61"/>
      <c r="F268" s="338">
        <f>IF(D268=0,0,+G267)</f>
        <v>0</v>
      </c>
      <c r="G268" s="335">
        <f t="shared" si="26"/>
        <v>0</v>
      </c>
      <c r="H268" s="332">
        <f t="shared" si="27"/>
        <v>0</v>
      </c>
      <c r="I268" s="333">
        <f t="shared" si="28"/>
        <v>0</v>
      </c>
      <c r="J268" s="37"/>
      <c r="K268" s="325"/>
      <c r="L268" s="461" t="str">
        <f t="shared" si="29"/>
        <v/>
      </c>
      <c r="M268" s="147"/>
      <c r="N268" s="173"/>
      <c r="O268" s="173"/>
    </row>
    <row r="269" spans="1:15" s="1" customFormat="1">
      <c r="A269" s="196">
        <v>331320</v>
      </c>
      <c r="B269" s="7" t="s">
        <v>317</v>
      </c>
      <c r="C269" s="16"/>
      <c r="D269" s="61"/>
      <c r="E269" s="61"/>
      <c r="F269" s="81"/>
      <c r="G269" s="335">
        <f t="shared" si="26"/>
        <v>0</v>
      </c>
      <c r="H269" s="332">
        <f t="shared" si="27"/>
        <v>0</v>
      </c>
      <c r="I269" s="333">
        <f t="shared" si="28"/>
        <v>0</v>
      </c>
      <c r="J269" s="37"/>
      <c r="K269" s="325"/>
      <c r="L269" s="461" t="str">
        <f t="shared" si="29"/>
        <v/>
      </c>
      <c r="M269" s="147"/>
      <c r="N269" s="173"/>
      <c r="O269" s="173"/>
    </row>
    <row r="270" spans="1:15" s="1" customFormat="1">
      <c r="A270" s="196">
        <v>331321</v>
      </c>
      <c r="B270" s="10" t="s">
        <v>318</v>
      </c>
      <c r="C270" s="16"/>
      <c r="D270" s="46"/>
      <c r="E270" s="61"/>
      <c r="F270" s="338">
        <f>IF(D270=0,0,+G269)</f>
        <v>0</v>
      </c>
      <c r="G270" s="335">
        <f t="shared" si="26"/>
        <v>0</v>
      </c>
      <c r="H270" s="332">
        <f t="shared" si="27"/>
        <v>0</v>
      </c>
      <c r="I270" s="333">
        <f t="shared" si="28"/>
        <v>0</v>
      </c>
      <c r="J270" s="37"/>
      <c r="K270" s="325"/>
      <c r="L270" s="461" t="str">
        <f t="shared" si="29"/>
        <v/>
      </c>
      <c r="M270" s="147"/>
      <c r="N270" s="173"/>
      <c r="O270" s="173"/>
    </row>
    <row r="271" spans="1:15" s="1" customFormat="1">
      <c r="A271" s="196">
        <v>331330</v>
      </c>
      <c r="B271" s="7" t="s">
        <v>319</v>
      </c>
      <c r="C271" s="16"/>
      <c r="D271" s="61"/>
      <c r="E271" s="61"/>
      <c r="F271" s="81"/>
      <c r="G271" s="335">
        <f t="shared" si="26"/>
        <v>0</v>
      </c>
      <c r="H271" s="332">
        <f t="shared" si="27"/>
        <v>0</v>
      </c>
      <c r="I271" s="333">
        <f t="shared" si="28"/>
        <v>0</v>
      </c>
      <c r="J271" s="37"/>
      <c r="K271" s="325"/>
      <c r="L271" s="461" t="str">
        <f t="shared" si="29"/>
        <v/>
      </c>
      <c r="M271" s="147"/>
      <c r="N271" s="173"/>
      <c r="O271" s="173"/>
    </row>
    <row r="272" spans="1:15" s="1" customFormat="1">
      <c r="A272" s="196">
        <v>331331</v>
      </c>
      <c r="B272" s="10" t="s">
        <v>320</v>
      </c>
      <c r="C272" s="16"/>
      <c r="D272" s="46"/>
      <c r="E272" s="61"/>
      <c r="F272" s="338">
        <f>IF(D272=0,0,+G271)</f>
        <v>0</v>
      </c>
      <c r="G272" s="335">
        <f t="shared" si="26"/>
        <v>0</v>
      </c>
      <c r="H272" s="332">
        <f t="shared" si="27"/>
        <v>0</v>
      </c>
      <c r="I272" s="333">
        <f t="shared" si="28"/>
        <v>0</v>
      </c>
      <c r="J272" s="37"/>
      <c r="K272" s="325"/>
      <c r="L272" s="461" t="str">
        <f t="shared" si="29"/>
        <v/>
      </c>
      <c r="M272" s="147"/>
      <c r="N272" s="173"/>
      <c r="O272" s="173"/>
    </row>
    <row r="273" spans="1:15" s="1" customFormat="1">
      <c r="A273" s="196">
        <v>331332</v>
      </c>
      <c r="B273" s="7" t="s">
        <v>321</v>
      </c>
      <c r="C273" s="16"/>
      <c r="D273" s="61"/>
      <c r="E273" s="61"/>
      <c r="F273" s="81"/>
      <c r="G273" s="335">
        <f t="shared" si="26"/>
        <v>0</v>
      </c>
      <c r="H273" s="332">
        <f t="shared" si="27"/>
        <v>0</v>
      </c>
      <c r="I273" s="333">
        <f t="shared" si="28"/>
        <v>0</v>
      </c>
      <c r="J273" s="37"/>
      <c r="K273" s="325"/>
      <c r="L273" s="461" t="str">
        <f t="shared" si="29"/>
        <v/>
      </c>
      <c r="M273" s="147"/>
      <c r="N273" s="173"/>
      <c r="O273" s="173"/>
    </row>
    <row r="274" spans="1:15" s="1" customFormat="1">
      <c r="A274" s="196">
        <v>331333</v>
      </c>
      <c r="B274" s="10" t="s">
        <v>322</v>
      </c>
      <c r="C274" s="16"/>
      <c r="D274" s="46"/>
      <c r="E274" s="61"/>
      <c r="F274" s="338">
        <f>IF(D274=0,0,+G273)</f>
        <v>0</v>
      </c>
      <c r="G274" s="335">
        <f t="shared" si="26"/>
        <v>0</v>
      </c>
      <c r="H274" s="332">
        <f t="shared" si="27"/>
        <v>0</v>
      </c>
      <c r="I274" s="333">
        <f t="shared" si="28"/>
        <v>0</v>
      </c>
      <c r="J274" s="37"/>
      <c r="K274" s="325"/>
      <c r="L274" s="461" t="str">
        <f t="shared" si="29"/>
        <v/>
      </c>
      <c r="M274" s="147"/>
      <c r="N274" s="173"/>
      <c r="O274" s="173"/>
    </row>
    <row r="275" spans="1:15" s="1" customFormat="1">
      <c r="A275" s="196">
        <v>331334</v>
      </c>
      <c r="B275" s="7" t="s">
        <v>323</v>
      </c>
      <c r="C275" s="16"/>
      <c r="D275" s="61"/>
      <c r="E275" s="61"/>
      <c r="F275" s="81"/>
      <c r="G275" s="335">
        <f t="shared" si="26"/>
        <v>0</v>
      </c>
      <c r="H275" s="332">
        <f t="shared" si="27"/>
        <v>0</v>
      </c>
      <c r="I275" s="333">
        <f t="shared" si="28"/>
        <v>0</v>
      </c>
      <c r="J275" s="37"/>
      <c r="K275" s="325"/>
      <c r="L275" s="461" t="str">
        <f t="shared" si="29"/>
        <v/>
      </c>
      <c r="M275" s="147"/>
      <c r="N275" s="173"/>
      <c r="O275" s="173"/>
    </row>
    <row r="276" spans="1:15" s="1" customFormat="1">
      <c r="A276" s="196">
        <v>331335</v>
      </c>
      <c r="B276" s="10" t="s">
        <v>324</v>
      </c>
      <c r="C276" s="16"/>
      <c r="D276" s="46"/>
      <c r="E276" s="61"/>
      <c r="F276" s="338">
        <f>IF(D276=0,0,+G275)</f>
        <v>0</v>
      </c>
      <c r="G276" s="335">
        <f t="shared" si="26"/>
        <v>0</v>
      </c>
      <c r="H276" s="332">
        <f t="shared" si="27"/>
        <v>0</v>
      </c>
      <c r="I276" s="333">
        <f t="shared" si="28"/>
        <v>0</v>
      </c>
      <c r="J276" s="37"/>
      <c r="K276" s="325"/>
      <c r="L276" s="461" t="str">
        <f t="shared" si="29"/>
        <v/>
      </c>
      <c r="M276" s="147"/>
      <c r="N276" s="173"/>
      <c r="O276" s="173"/>
    </row>
    <row r="277" spans="1:15" s="1" customFormat="1">
      <c r="A277" s="196">
        <v>331340</v>
      </c>
      <c r="B277" s="7" t="s">
        <v>325</v>
      </c>
      <c r="C277" s="16"/>
      <c r="D277" s="61"/>
      <c r="E277" s="61"/>
      <c r="F277" s="81"/>
      <c r="G277" s="335">
        <f t="shared" si="26"/>
        <v>0</v>
      </c>
      <c r="H277" s="332">
        <f t="shared" si="27"/>
        <v>0</v>
      </c>
      <c r="I277" s="333">
        <f t="shared" si="28"/>
        <v>0</v>
      </c>
      <c r="J277" s="37"/>
      <c r="K277" s="325"/>
      <c r="L277" s="461" t="str">
        <f t="shared" si="29"/>
        <v/>
      </c>
      <c r="M277" s="147"/>
      <c r="N277" s="173"/>
      <c r="O277" s="173"/>
    </row>
    <row r="278" spans="1:15" s="1" customFormat="1">
      <c r="A278" s="196">
        <v>331341</v>
      </c>
      <c r="B278" s="7" t="s">
        <v>326</v>
      </c>
      <c r="C278" s="16"/>
      <c r="D278" s="46"/>
      <c r="E278" s="61"/>
      <c r="F278" s="338">
        <f>IF(D278=0,0,+G277)</f>
        <v>0</v>
      </c>
      <c r="G278" s="335">
        <f t="shared" si="26"/>
        <v>0</v>
      </c>
      <c r="H278" s="332">
        <f t="shared" si="27"/>
        <v>0</v>
      </c>
      <c r="I278" s="333">
        <f t="shared" si="28"/>
        <v>0</v>
      </c>
      <c r="J278" s="37"/>
      <c r="K278" s="325"/>
      <c r="L278" s="461" t="str">
        <f t="shared" si="29"/>
        <v/>
      </c>
      <c r="M278" s="147"/>
      <c r="N278" s="173"/>
      <c r="O278" s="173"/>
    </row>
    <row r="279" spans="1:15" s="1" customFormat="1">
      <c r="A279" s="196">
        <v>331342</v>
      </c>
      <c r="B279" s="7" t="s">
        <v>327</v>
      </c>
      <c r="C279" s="16"/>
      <c r="D279" s="61"/>
      <c r="E279" s="61"/>
      <c r="F279" s="81"/>
      <c r="G279" s="335">
        <f t="shared" si="26"/>
        <v>0</v>
      </c>
      <c r="H279" s="332">
        <f t="shared" si="27"/>
        <v>0</v>
      </c>
      <c r="I279" s="333">
        <f t="shared" si="28"/>
        <v>0</v>
      </c>
      <c r="J279" s="37"/>
      <c r="K279" s="325"/>
      <c r="L279" s="461" t="str">
        <f t="shared" si="29"/>
        <v/>
      </c>
      <c r="M279" s="147"/>
      <c r="N279" s="173"/>
      <c r="O279" s="173"/>
    </row>
    <row r="280" spans="1:15" s="1" customFormat="1">
      <c r="A280" s="196">
        <v>331343</v>
      </c>
      <c r="B280" s="10" t="s">
        <v>328</v>
      </c>
      <c r="C280" s="16"/>
      <c r="D280" s="46"/>
      <c r="E280" s="61"/>
      <c r="F280" s="338">
        <f>IF(D280=0,0,+G279)</f>
        <v>0</v>
      </c>
      <c r="G280" s="335">
        <f t="shared" si="26"/>
        <v>0</v>
      </c>
      <c r="H280" s="332">
        <f t="shared" si="27"/>
        <v>0</v>
      </c>
      <c r="I280" s="333">
        <f t="shared" si="28"/>
        <v>0</v>
      </c>
      <c r="J280" s="37"/>
      <c r="K280" s="325"/>
      <c r="L280" s="461" t="str">
        <f t="shared" si="29"/>
        <v/>
      </c>
      <c r="M280" s="147"/>
      <c r="N280" s="173"/>
      <c r="O280" s="173"/>
    </row>
    <row r="281" spans="1:15" s="1" customFormat="1">
      <c r="A281" s="196">
        <v>331350</v>
      </c>
      <c r="B281" s="7" t="s">
        <v>329</v>
      </c>
      <c r="C281" s="16"/>
      <c r="D281" s="61"/>
      <c r="E281" s="61"/>
      <c r="F281" s="81"/>
      <c r="G281" s="335">
        <f t="shared" si="26"/>
        <v>0</v>
      </c>
      <c r="H281" s="332">
        <f t="shared" si="27"/>
        <v>0</v>
      </c>
      <c r="I281" s="333">
        <f t="shared" si="28"/>
        <v>0</v>
      </c>
      <c r="J281" s="37"/>
      <c r="K281" s="325"/>
      <c r="L281" s="461" t="str">
        <f t="shared" si="29"/>
        <v/>
      </c>
      <c r="M281" s="147"/>
      <c r="N281" s="173"/>
      <c r="O281" s="173"/>
    </row>
    <row r="282" spans="1:15" s="1" customFormat="1">
      <c r="A282" s="196">
        <v>331351</v>
      </c>
      <c r="B282" s="7" t="s">
        <v>330</v>
      </c>
      <c r="C282" s="16"/>
      <c r="D282" s="46"/>
      <c r="E282" s="61"/>
      <c r="F282" s="338">
        <f>IF(D282=0,0,+G281)</f>
        <v>0</v>
      </c>
      <c r="G282" s="335">
        <f t="shared" si="26"/>
        <v>0</v>
      </c>
      <c r="H282" s="332">
        <f t="shared" si="27"/>
        <v>0</v>
      </c>
      <c r="I282" s="333">
        <f t="shared" si="28"/>
        <v>0</v>
      </c>
      <c r="J282" s="37"/>
      <c r="K282" s="325"/>
      <c r="L282" s="461" t="str">
        <f t="shared" si="29"/>
        <v/>
      </c>
      <c r="M282" s="147"/>
      <c r="N282" s="173"/>
      <c r="O282" s="173"/>
    </row>
    <row r="283" spans="1:15" s="1" customFormat="1">
      <c r="A283" s="196">
        <v>331352</v>
      </c>
      <c r="B283" s="7" t="s">
        <v>331</v>
      </c>
      <c r="C283" s="16"/>
      <c r="D283" s="61"/>
      <c r="E283" s="61"/>
      <c r="F283" s="81"/>
      <c r="G283" s="335">
        <f t="shared" si="26"/>
        <v>0</v>
      </c>
      <c r="H283" s="332">
        <f t="shared" si="27"/>
        <v>0</v>
      </c>
      <c r="I283" s="333">
        <f t="shared" si="28"/>
        <v>0</v>
      </c>
      <c r="J283" s="37"/>
      <c r="K283" s="325"/>
      <c r="L283" s="461" t="str">
        <f t="shared" si="29"/>
        <v/>
      </c>
      <c r="M283" s="147"/>
      <c r="N283" s="173"/>
      <c r="O283" s="173"/>
    </row>
    <row r="284" spans="1:15" s="1" customFormat="1">
      <c r="A284" s="196">
        <v>331353</v>
      </c>
      <c r="B284" s="7" t="s">
        <v>332</v>
      </c>
      <c r="C284" s="16"/>
      <c r="D284" s="46"/>
      <c r="E284" s="61"/>
      <c r="F284" s="338">
        <f>IF(D284=0,0,+G283)</f>
        <v>0</v>
      </c>
      <c r="G284" s="335">
        <f t="shared" si="26"/>
        <v>0</v>
      </c>
      <c r="H284" s="332">
        <f t="shared" si="27"/>
        <v>0</v>
      </c>
      <c r="I284" s="333">
        <f t="shared" si="28"/>
        <v>0</v>
      </c>
      <c r="J284" s="37"/>
      <c r="K284" s="325"/>
      <c r="L284" s="461" t="str">
        <f t="shared" si="29"/>
        <v/>
      </c>
      <c r="M284" s="147"/>
      <c r="N284" s="173"/>
      <c r="O284" s="173"/>
    </row>
    <row r="285" spans="1:15" s="1" customFormat="1">
      <c r="A285" s="196">
        <v>331360</v>
      </c>
      <c r="B285" s="7" t="s">
        <v>333</v>
      </c>
      <c r="C285" s="16"/>
      <c r="D285" s="61"/>
      <c r="E285" s="61"/>
      <c r="F285" s="81"/>
      <c r="G285" s="335">
        <f t="shared" si="26"/>
        <v>0</v>
      </c>
      <c r="H285" s="332">
        <f t="shared" si="27"/>
        <v>0</v>
      </c>
      <c r="I285" s="333">
        <f t="shared" si="28"/>
        <v>0</v>
      </c>
      <c r="J285" s="37"/>
      <c r="K285" s="325"/>
      <c r="L285" s="461" t="str">
        <f t="shared" si="29"/>
        <v/>
      </c>
      <c r="M285" s="147"/>
      <c r="N285" s="173"/>
      <c r="O285" s="173"/>
    </row>
    <row r="286" spans="1:15" s="1" customFormat="1">
      <c r="A286" s="196">
        <v>331361</v>
      </c>
      <c r="B286" s="7" t="s">
        <v>334</v>
      </c>
      <c r="C286" s="16"/>
      <c r="D286" s="46"/>
      <c r="E286" s="61"/>
      <c r="F286" s="338">
        <f>IF(D286=0,0,+G285)</f>
        <v>0</v>
      </c>
      <c r="G286" s="335">
        <f t="shared" si="26"/>
        <v>0</v>
      </c>
      <c r="H286" s="332">
        <f t="shared" si="27"/>
        <v>0</v>
      </c>
      <c r="I286" s="333">
        <f t="shared" si="28"/>
        <v>0</v>
      </c>
      <c r="J286" s="37"/>
      <c r="K286" s="325"/>
      <c r="L286" s="461" t="str">
        <f t="shared" si="29"/>
        <v/>
      </c>
      <c r="M286" s="147"/>
      <c r="N286" s="173"/>
      <c r="O286" s="173"/>
    </row>
    <row r="287" spans="1:15" s="1" customFormat="1">
      <c r="A287" s="196">
        <v>331390</v>
      </c>
      <c r="B287" s="7" t="s">
        <v>335</v>
      </c>
      <c r="C287" s="16"/>
      <c r="D287" s="61"/>
      <c r="E287" s="61"/>
      <c r="F287" s="81"/>
      <c r="G287" s="335">
        <f t="shared" si="26"/>
        <v>0</v>
      </c>
      <c r="H287" s="332">
        <f t="shared" si="27"/>
        <v>0</v>
      </c>
      <c r="I287" s="333">
        <f t="shared" si="28"/>
        <v>0</v>
      </c>
      <c r="J287" s="37"/>
      <c r="K287" s="325"/>
      <c r="L287" s="461" t="str">
        <f t="shared" si="29"/>
        <v/>
      </c>
      <c r="M287" s="147"/>
      <c r="N287" s="173"/>
      <c r="O287" s="173"/>
    </row>
    <row r="288" spans="1:15" s="1" customFormat="1">
      <c r="A288" s="196">
        <v>331391</v>
      </c>
      <c r="B288" s="10" t="s">
        <v>336</v>
      </c>
      <c r="C288" s="16"/>
      <c r="D288" s="46"/>
      <c r="E288" s="61"/>
      <c r="F288" s="338">
        <f>IF(D288=0,0,+G286)</f>
        <v>0</v>
      </c>
      <c r="G288" s="335">
        <f t="shared" si="26"/>
        <v>0</v>
      </c>
      <c r="H288" s="332">
        <f t="shared" si="27"/>
        <v>0</v>
      </c>
      <c r="I288" s="333">
        <f t="shared" si="28"/>
        <v>0</v>
      </c>
      <c r="J288" s="37"/>
      <c r="K288" s="325"/>
      <c r="L288" s="461" t="str">
        <f t="shared" si="29"/>
        <v/>
      </c>
      <c r="M288" s="147"/>
      <c r="N288" s="173"/>
      <c r="O288" s="173"/>
    </row>
    <row r="289" spans="1:15" s="1" customFormat="1">
      <c r="A289" s="196">
        <v>334092</v>
      </c>
      <c r="B289" s="10" t="s">
        <v>223</v>
      </c>
      <c r="C289" s="16"/>
      <c r="D289" s="61"/>
      <c r="E289" s="61"/>
      <c r="F289" s="81"/>
      <c r="G289" s="335">
        <f t="shared" si="26"/>
        <v>0</v>
      </c>
      <c r="H289" s="332">
        <f t="shared" si="27"/>
        <v>0</v>
      </c>
      <c r="I289" s="333">
        <f t="shared" si="28"/>
        <v>0</v>
      </c>
      <c r="J289" s="37"/>
      <c r="K289" s="325"/>
      <c r="L289" s="461" t="str">
        <f t="shared" si="29"/>
        <v/>
      </c>
      <c r="M289" s="147"/>
      <c r="N289" s="173"/>
      <c r="O289" s="173"/>
    </row>
    <row r="290" spans="1:15" s="1" customFormat="1">
      <c r="A290" s="196">
        <v>334095</v>
      </c>
      <c r="B290" s="7" t="s">
        <v>186</v>
      </c>
      <c r="C290" s="16"/>
      <c r="D290" s="62"/>
      <c r="E290" s="62"/>
      <c r="F290" s="80"/>
      <c r="G290" s="341">
        <f>SUM(I265:I289)</f>
        <v>0</v>
      </c>
      <c r="H290" s="34"/>
      <c r="I290" s="35" t="s">
        <v>723</v>
      </c>
      <c r="J290" s="35"/>
      <c r="K290" s="509"/>
      <c r="L290" s="461"/>
      <c r="M290" s="147"/>
      <c r="N290" s="173"/>
      <c r="O290" s="173"/>
    </row>
    <row r="291" spans="1:15" s="1" customFormat="1">
      <c r="A291" s="196">
        <v>336301</v>
      </c>
      <c r="B291" s="10" t="s">
        <v>337</v>
      </c>
      <c r="C291" s="16"/>
      <c r="D291" s="61"/>
      <c r="E291" s="61"/>
      <c r="F291" s="81"/>
      <c r="G291" s="335">
        <f t="shared" ref="G291:G332" si="30">IF(X=0,(IF(Me=0,Sa,Me*Sa)),(IF(Me=0,Sa*X,Me*X*Sa)))</f>
        <v>0</v>
      </c>
      <c r="H291" s="37"/>
      <c r="I291" s="37"/>
      <c r="J291" s="37"/>
      <c r="K291" s="325"/>
      <c r="L291" s="461" t="str">
        <f t="shared" si="29"/>
        <v/>
      </c>
      <c r="M291" s="147"/>
      <c r="N291" s="173"/>
      <c r="O291" s="173"/>
    </row>
    <row r="292" spans="1:15" s="1" customFormat="1">
      <c r="A292" s="196">
        <v>336311</v>
      </c>
      <c r="B292" s="7" t="s">
        <v>338</v>
      </c>
      <c r="C292" s="16"/>
      <c r="D292" s="61"/>
      <c r="E292" s="61"/>
      <c r="F292" s="81"/>
      <c r="G292" s="335">
        <f t="shared" si="30"/>
        <v>0</v>
      </c>
      <c r="H292" s="37"/>
      <c r="I292" s="37"/>
      <c r="J292" s="37"/>
      <c r="K292" s="325"/>
      <c r="L292" s="461" t="str">
        <f t="shared" si="29"/>
        <v/>
      </c>
      <c r="M292" s="147"/>
      <c r="N292" s="173"/>
      <c r="O292" s="173"/>
    </row>
    <row r="293" spans="1:15" s="1" customFormat="1">
      <c r="A293" s="196">
        <v>336312</v>
      </c>
      <c r="B293" s="7" t="s">
        <v>339</v>
      </c>
      <c r="C293" s="16"/>
      <c r="D293" s="61"/>
      <c r="E293" s="61"/>
      <c r="F293" s="81"/>
      <c r="G293" s="335">
        <f t="shared" si="30"/>
        <v>0</v>
      </c>
      <c r="H293" s="37"/>
      <c r="I293" s="37"/>
      <c r="J293" s="37"/>
      <c r="K293" s="325"/>
      <c r="L293" s="461" t="str">
        <f t="shared" si="29"/>
        <v/>
      </c>
      <c r="M293" s="147"/>
      <c r="N293" s="173"/>
      <c r="O293" s="173"/>
    </row>
    <row r="294" spans="1:15" s="1" customFormat="1">
      <c r="A294" s="196">
        <v>336313</v>
      </c>
      <c r="B294" s="7" t="s">
        <v>340</v>
      </c>
      <c r="C294" s="16"/>
      <c r="D294" s="61"/>
      <c r="E294" s="61"/>
      <c r="F294" s="81"/>
      <c r="G294" s="335">
        <f t="shared" si="30"/>
        <v>0</v>
      </c>
      <c r="H294" s="37"/>
      <c r="I294" s="37"/>
      <c r="J294" s="37"/>
      <c r="K294" s="325"/>
      <c r="L294" s="461" t="str">
        <f t="shared" si="29"/>
        <v/>
      </c>
      <c r="M294" s="147"/>
      <c r="N294" s="173"/>
      <c r="O294" s="173"/>
    </row>
    <row r="295" spans="1:15" s="1" customFormat="1">
      <c r="A295" s="196">
        <v>336314</v>
      </c>
      <c r="B295" s="7" t="s">
        <v>341</v>
      </c>
      <c r="C295" s="16"/>
      <c r="D295" s="61"/>
      <c r="E295" s="61"/>
      <c r="F295" s="81"/>
      <c r="G295" s="335">
        <f t="shared" si="30"/>
        <v>0</v>
      </c>
      <c r="H295" s="37"/>
      <c r="I295" s="37"/>
      <c r="J295" s="37"/>
      <c r="K295" s="325"/>
      <c r="L295" s="461" t="str">
        <f t="shared" si="29"/>
        <v/>
      </c>
      <c r="M295" s="147"/>
      <c r="N295" s="173"/>
      <c r="O295" s="173"/>
    </row>
    <row r="296" spans="1:15" s="1" customFormat="1">
      <c r="A296" s="196">
        <v>336315</v>
      </c>
      <c r="B296" s="7" t="s">
        <v>342</v>
      </c>
      <c r="C296" s="16"/>
      <c r="D296" s="61"/>
      <c r="E296" s="61"/>
      <c r="F296" s="81"/>
      <c r="G296" s="335">
        <f t="shared" si="30"/>
        <v>0</v>
      </c>
      <c r="H296" s="34"/>
      <c r="I296" s="37"/>
      <c r="J296" s="37"/>
      <c r="K296" s="325"/>
      <c r="L296" s="461" t="str">
        <f t="shared" si="29"/>
        <v/>
      </c>
      <c r="M296" s="147"/>
      <c r="N296" s="173"/>
      <c r="O296" s="173"/>
    </row>
    <row r="297" spans="1:15" s="1" customFormat="1">
      <c r="A297" s="196">
        <v>336316</v>
      </c>
      <c r="B297" s="7" t="s">
        <v>343</v>
      </c>
      <c r="C297" s="16"/>
      <c r="D297" s="61"/>
      <c r="E297" s="61"/>
      <c r="F297" s="81"/>
      <c r="G297" s="335">
        <f t="shared" si="30"/>
        <v>0</v>
      </c>
      <c r="H297" s="34"/>
      <c r="I297" s="37"/>
      <c r="J297" s="37"/>
      <c r="K297" s="325"/>
      <c r="L297" s="461" t="str">
        <f t="shared" si="29"/>
        <v/>
      </c>
      <c r="M297" s="147"/>
      <c r="N297" s="173"/>
      <c r="O297" s="173"/>
    </row>
    <row r="298" spans="1:15" s="1" customFormat="1">
      <c r="A298" s="196">
        <v>336317</v>
      </c>
      <c r="B298" s="7" t="s">
        <v>344</v>
      </c>
      <c r="C298" s="16"/>
      <c r="D298" s="61"/>
      <c r="E298" s="61"/>
      <c r="F298" s="81"/>
      <c r="G298" s="335">
        <f t="shared" si="30"/>
        <v>0</v>
      </c>
      <c r="H298" s="34"/>
      <c r="I298" s="37"/>
      <c r="J298" s="37"/>
      <c r="K298" s="325"/>
      <c r="L298" s="461" t="str">
        <f t="shared" si="29"/>
        <v/>
      </c>
      <c r="M298" s="147"/>
      <c r="N298" s="173"/>
      <c r="O298" s="173"/>
    </row>
    <row r="299" spans="1:15" s="1" customFormat="1">
      <c r="A299" s="196">
        <v>336318</v>
      </c>
      <c r="B299" s="7" t="s">
        <v>345</v>
      </c>
      <c r="C299" s="16"/>
      <c r="D299" s="61"/>
      <c r="E299" s="61"/>
      <c r="F299" s="81"/>
      <c r="G299" s="335">
        <f t="shared" si="30"/>
        <v>0</v>
      </c>
      <c r="H299" s="34"/>
      <c r="I299" s="37"/>
      <c r="J299" s="37"/>
      <c r="K299" s="325"/>
      <c r="L299" s="461" t="str">
        <f t="shared" si="29"/>
        <v/>
      </c>
      <c r="M299" s="147"/>
      <c r="N299" s="173"/>
      <c r="O299" s="173"/>
    </row>
    <row r="300" spans="1:15" s="1" customFormat="1">
      <c r="A300" s="196">
        <v>336319</v>
      </c>
      <c r="B300" s="7" t="s">
        <v>346</v>
      </c>
      <c r="C300" s="16"/>
      <c r="D300" s="61"/>
      <c r="E300" s="61"/>
      <c r="F300" s="81"/>
      <c r="G300" s="335">
        <f t="shared" si="30"/>
        <v>0</v>
      </c>
      <c r="H300" s="34"/>
      <c r="I300" s="37"/>
      <c r="J300" s="37"/>
      <c r="K300" s="325"/>
      <c r="L300" s="461" t="str">
        <f t="shared" si="29"/>
        <v/>
      </c>
      <c r="M300" s="147"/>
      <c r="N300" s="173"/>
      <c r="O300" s="173"/>
    </row>
    <row r="301" spans="1:15" s="1" customFormat="1">
      <c r="A301" s="196">
        <v>336320</v>
      </c>
      <c r="B301" s="7" t="s">
        <v>347</v>
      </c>
      <c r="C301" s="16"/>
      <c r="D301" s="61"/>
      <c r="E301" s="61"/>
      <c r="F301" s="81"/>
      <c r="G301" s="335">
        <f t="shared" si="30"/>
        <v>0</v>
      </c>
      <c r="H301" s="34"/>
      <c r="I301" s="37"/>
      <c r="J301" s="37"/>
      <c r="K301" s="325"/>
      <c r="L301" s="461" t="str">
        <f t="shared" si="29"/>
        <v/>
      </c>
      <c r="M301" s="147"/>
      <c r="N301" s="173"/>
      <c r="O301" s="173"/>
    </row>
    <row r="302" spans="1:15" s="1" customFormat="1">
      <c r="A302" s="196">
        <v>336321</v>
      </c>
      <c r="B302" s="7" t="s">
        <v>348</v>
      </c>
      <c r="C302" s="16"/>
      <c r="D302" s="61"/>
      <c r="E302" s="61"/>
      <c r="F302" s="81"/>
      <c r="G302" s="335">
        <f t="shared" si="30"/>
        <v>0</v>
      </c>
      <c r="H302" s="34"/>
      <c r="I302" s="37"/>
      <c r="J302" s="37"/>
      <c r="K302" s="325"/>
      <c r="L302" s="461" t="str">
        <f t="shared" si="29"/>
        <v/>
      </c>
      <c r="M302" s="147"/>
      <c r="N302" s="173"/>
      <c r="O302" s="173"/>
    </row>
    <row r="303" spans="1:15" s="1" customFormat="1">
      <c r="A303" s="196">
        <v>336323</v>
      </c>
      <c r="B303" s="7" t="s">
        <v>349</v>
      </c>
      <c r="C303" s="16"/>
      <c r="D303" s="61"/>
      <c r="E303" s="61"/>
      <c r="F303" s="81"/>
      <c r="G303" s="335">
        <f t="shared" si="30"/>
        <v>0</v>
      </c>
      <c r="H303" s="34"/>
      <c r="I303" s="37"/>
      <c r="J303" s="37"/>
      <c r="K303" s="325"/>
      <c r="L303" s="461" t="str">
        <f t="shared" si="29"/>
        <v/>
      </c>
      <c r="M303" s="147"/>
      <c r="N303" s="173"/>
      <c r="O303" s="173"/>
    </row>
    <row r="304" spans="1:15" s="1" customFormat="1">
      <c r="A304" s="196">
        <v>336325</v>
      </c>
      <c r="B304" s="7" t="s">
        <v>350</v>
      </c>
      <c r="C304" s="16"/>
      <c r="D304" s="61"/>
      <c r="E304" s="61"/>
      <c r="F304" s="81"/>
      <c r="G304" s="335">
        <f t="shared" si="30"/>
        <v>0</v>
      </c>
      <c r="H304" s="34"/>
      <c r="I304" s="37"/>
      <c r="J304" s="37"/>
      <c r="K304" s="325"/>
      <c r="L304" s="461" t="str">
        <f t="shared" si="29"/>
        <v/>
      </c>
      <c r="M304" s="147"/>
      <c r="N304" s="173"/>
      <c r="O304" s="173"/>
    </row>
    <row r="305" spans="1:15" s="1" customFormat="1">
      <c r="A305" s="196">
        <v>336327</v>
      </c>
      <c r="B305" s="7" t="s">
        <v>351</v>
      </c>
      <c r="C305" s="16"/>
      <c r="D305" s="61"/>
      <c r="E305" s="61"/>
      <c r="F305" s="81"/>
      <c r="G305" s="335">
        <f t="shared" si="30"/>
        <v>0</v>
      </c>
      <c r="H305" s="34"/>
      <c r="I305" s="37"/>
      <c r="J305" s="37"/>
      <c r="K305" s="325"/>
      <c r="L305" s="461" t="str">
        <f t="shared" si="29"/>
        <v/>
      </c>
      <c r="M305" s="147"/>
      <c r="N305" s="173"/>
      <c r="O305" s="173"/>
    </row>
    <row r="306" spans="1:15" s="1" customFormat="1">
      <c r="A306" s="196">
        <v>336330</v>
      </c>
      <c r="B306" s="7" t="s">
        <v>352</v>
      </c>
      <c r="C306" s="16"/>
      <c r="D306" s="61"/>
      <c r="E306" s="61"/>
      <c r="F306" s="81"/>
      <c r="G306" s="335">
        <f t="shared" si="30"/>
        <v>0</v>
      </c>
      <c r="H306" s="34"/>
      <c r="I306" s="37"/>
      <c r="J306" s="37"/>
      <c r="K306" s="325"/>
      <c r="L306" s="461" t="str">
        <f t="shared" si="29"/>
        <v/>
      </c>
      <c r="M306" s="147"/>
      <c r="N306" s="173"/>
      <c r="O306" s="173"/>
    </row>
    <row r="307" spans="1:15" s="1" customFormat="1">
      <c r="A307" s="196">
        <v>336332</v>
      </c>
      <c r="B307" s="7" t="s">
        <v>353</v>
      </c>
      <c r="C307" s="16"/>
      <c r="D307" s="61"/>
      <c r="E307" s="61"/>
      <c r="F307" s="81"/>
      <c r="G307" s="335">
        <f t="shared" si="30"/>
        <v>0</v>
      </c>
      <c r="H307" s="34"/>
      <c r="I307" s="37"/>
      <c r="J307" s="37"/>
      <c r="K307" s="325"/>
      <c r="L307" s="461" t="str">
        <f t="shared" si="29"/>
        <v/>
      </c>
      <c r="M307" s="147"/>
      <c r="N307" s="173"/>
      <c r="O307" s="173"/>
    </row>
    <row r="308" spans="1:15" s="1" customFormat="1">
      <c r="A308" s="196">
        <v>336334</v>
      </c>
      <c r="B308" s="7" t="s">
        <v>354</v>
      </c>
      <c r="C308" s="16"/>
      <c r="D308" s="61"/>
      <c r="E308" s="61"/>
      <c r="F308" s="81"/>
      <c r="G308" s="335">
        <f t="shared" si="30"/>
        <v>0</v>
      </c>
      <c r="H308" s="34"/>
      <c r="I308" s="37"/>
      <c r="J308" s="37"/>
      <c r="K308" s="325"/>
      <c r="L308" s="461" t="str">
        <f t="shared" si="29"/>
        <v/>
      </c>
      <c r="M308" s="147"/>
      <c r="N308" s="173"/>
      <c r="O308" s="173"/>
    </row>
    <row r="309" spans="1:15" s="1" customFormat="1">
      <c r="A309" s="196">
        <v>336341</v>
      </c>
      <c r="B309" s="7" t="s">
        <v>355</v>
      </c>
      <c r="C309" s="16"/>
      <c r="D309" s="61"/>
      <c r="E309" s="61"/>
      <c r="F309" s="81"/>
      <c r="G309" s="335">
        <f t="shared" si="30"/>
        <v>0</v>
      </c>
      <c r="H309" s="34"/>
      <c r="I309" s="37"/>
      <c r="J309" s="37"/>
      <c r="K309" s="325"/>
      <c r="L309" s="461" t="str">
        <f t="shared" si="29"/>
        <v/>
      </c>
      <c r="M309" s="147"/>
      <c r="N309" s="173"/>
      <c r="O309" s="173"/>
    </row>
    <row r="310" spans="1:15" s="1" customFormat="1">
      <c r="A310" s="196">
        <v>336342</v>
      </c>
      <c r="B310" s="7" t="s">
        <v>356</v>
      </c>
      <c r="C310" s="16"/>
      <c r="D310" s="61"/>
      <c r="E310" s="61"/>
      <c r="F310" s="81"/>
      <c r="G310" s="335">
        <f t="shared" si="30"/>
        <v>0</v>
      </c>
      <c r="H310" s="34"/>
      <c r="I310" s="37"/>
      <c r="J310" s="37"/>
      <c r="K310" s="325"/>
      <c r="L310" s="461" t="str">
        <f t="shared" si="29"/>
        <v/>
      </c>
      <c r="M310" s="147"/>
      <c r="N310" s="173"/>
      <c r="O310" s="173"/>
    </row>
    <row r="311" spans="1:15" s="1" customFormat="1">
      <c r="A311" s="196">
        <v>336350</v>
      </c>
      <c r="B311" s="7" t="s">
        <v>357</v>
      </c>
      <c r="C311" s="16"/>
      <c r="D311" s="61"/>
      <c r="E311" s="61"/>
      <c r="F311" s="81"/>
      <c r="G311" s="335">
        <f t="shared" si="30"/>
        <v>0</v>
      </c>
      <c r="H311" s="34"/>
      <c r="I311" s="37"/>
      <c r="J311" s="37"/>
      <c r="K311" s="325"/>
      <c r="L311" s="461" t="str">
        <f t="shared" si="29"/>
        <v/>
      </c>
      <c r="M311" s="147"/>
      <c r="N311" s="173"/>
      <c r="O311" s="173"/>
    </row>
    <row r="312" spans="1:15" s="1" customFormat="1">
      <c r="A312" s="196">
        <v>336351</v>
      </c>
      <c r="B312" s="10" t="s">
        <v>358</v>
      </c>
      <c r="C312" s="16"/>
      <c r="D312" s="61"/>
      <c r="E312" s="61"/>
      <c r="F312" s="81"/>
      <c r="G312" s="335">
        <f>IF(X=0,(IF(Me=0,Sa,Me*Sa)),(IF(Me=0,Sa*X,Me*X*Sa)))</f>
        <v>0</v>
      </c>
      <c r="H312" s="34"/>
      <c r="I312" s="35"/>
      <c r="J312" s="35"/>
      <c r="K312" s="325"/>
      <c r="L312" s="461" t="str">
        <f t="shared" si="29"/>
        <v/>
      </c>
      <c r="M312" s="147"/>
      <c r="N312" s="173"/>
      <c r="O312" s="173"/>
    </row>
    <row r="313" spans="1:15" s="1" customFormat="1">
      <c r="A313" s="196">
        <v>336360</v>
      </c>
      <c r="B313" s="7" t="s">
        <v>359</v>
      </c>
      <c r="C313" s="16"/>
      <c r="D313" s="61"/>
      <c r="E313" s="61"/>
      <c r="F313" s="81"/>
      <c r="G313" s="335">
        <f t="shared" si="30"/>
        <v>0</v>
      </c>
      <c r="H313" s="34"/>
      <c r="I313" s="37"/>
      <c r="J313" s="37"/>
      <c r="K313" s="325"/>
      <c r="L313" s="461" t="str">
        <f t="shared" si="29"/>
        <v/>
      </c>
      <c r="M313" s="147"/>
      <c r="N313" s="173"/>
      <c r="O313" s="173"/>
    </row>
    <row r="314" spans="1:15" s="1" customFormat="1">
      <c r="A314" s="196">
        <v>336361</v>
      </c>
      <c r="B314" s="7" t="s">
        <v>360</v>
      </c>
      <c r="C314" s="16"/>
      <c r="D314" s="61"/>
      <c r="E314" s="61"/>
      <c r="F314" s="81"/>
      <c r="G314" s="335">
        <f t="shared" si="30"/>
        <v>0</v>
      </c>
      <c r="H314" s="34"/>
      <c r="I314" s="37"/>
      <c r="J314" s="37"/>
      <c r="K314" s="325"/>
      <c r="L314" s="461" t="str">
        <f t="shared" si="29"/>
        <v/>
      </c>
      <c r="M314" s="147"/>
      <c r="N314" s="173"/>
      <c r="O314" s="173"/>
    </row>
    <row r="315" spans="1:15" s="1" customFormat="1">
      <c r="A315" s="196">
        <v>336362</v>
      </c>
      <c r="B315" s="7" t="s">
        <v>361</v>
      </c>
      <c r="C315" s="16"/>
      <c r="D315" s="61"/>
      <c r="E315" s="61"/>
      <c r="F315" s="81"/>
      <c r="G315" s="335">
        <f t="shared" si="30"/>
        <v>0</v>
      </c>
      <c r="H315" s="34"/>
      <c r="I315" s="37"/>
      <c r="J315" s="37"/>
      <c r="K315" s="325"/>
      <c r="L315" s="461" t="str">
        <f t="shared" si="29"/>
        <v/>
      </c>
      <c r="M315" s="147"/>
      <c r="N315" s="173"/>
      <c r="O315" s="173"/>
    </row>
    <row r="316" spans="1:15" s="1" customFormat="1">
      <c r="A316" s="196">
        <v>338673</v>
      </c>
      <c r="B316" s="7" t="s">
        <v>362</v>
      </c>
      <c r="C316" s="16"/>
      <c r="D316" s="61"/>
      <c r="E316" s="61"/>
      <c r="F316" s="81"/>
      <c r="G316" s="335">
        <f>IF(X=0,(IF(Me=0,Sa,Me*Sa)),(IF(Me=0,Sa*X,Me*X*Sa)))</f>
        <v>0</v>
      </c>
      <c r="H316" s="34"/>
      <c r="I316" s="37"/>
      <c r="J316" s="37"/>
      <c r="K316" s="325"/>
      <c r="L316" s="461" t="str">
        <f t="shared" si="29"/>
        <v/>
      </c>
      <c r="M316" s="147"/>
      <c r="N316" s="173"/>
      <c r="O316" s="173"/>
    </row>
    <row r="317" spans="1:15" s="1" customFormat="1">
      <c r="A317" s="196">
        <v>339010</v>
      </c>
      <c r="B317" s="7" t="s">
        <v>187</v>
      </c>
      <c r="C317" s="16"/>
      <c r="D317" s="61"/>
      <c r="E317" s="61"/>
      <c r="F317" s="81"/>
      <c r="G317" s="335">
        <f t="shared" si="30"/>
        <v>0</v>
      </c>
      <c r="H317" s="34"/>
      <c r="I317" s="37"/>
      <c r="J317" s="37"/>
      <c r="K317" s="325"/>
      <c r="L317" s="461" t="str">
        <f t="shared" si="29"/>
        <v/>
      </c>
      <c r="M317" s="147"/>
      <c r="N317" s="173"/>
      <c r="O317" s="173"/>
    </row>
    <row r="318" spans="1:15" s="1" customFormat="1">
      <c r="A318" s="196">
        <v>339011</v>
      </c>
      <c r="B318" s="7" t="s">
        <v>289</v>
      </c>
      <c r="C318" s="16"/>
      <c r="D318" s="61"/>
      <c r="E318" s="61"/>
      <c r="F318" s="81"/>
      <c r="G318" s="335">
        <f t="shared" si="30"/>
        <v>0</v>
      </c>
      <c r="H318" s="34"/>
      <c r="I318" s="37"/>
      <c r="J318" s="37"/>
      <c r="K318" s="325"/>
      <c r="L318" s="461" t="str">
        <f t="shared" si="29"/>
        <v/>
      </c>
      <c r="M318" s="147"/>
      <c r="N318" s="173"/>
      <c r="O318" s="173"/>
    </row>
    <row r="319" spans="1:15" s="1" customFormat="1">
      <c r="A319" s="196">
        <v>339023</v>
      </c>
      <c r="B319" s="7" t="s">
        <v>249</v>
      </c>
      <c r="C319" s="16"/>
      <c r="D319" s="61"/>
      <c r="E319" s="61"/>
      <c r="F319" s="81"/>
      <c r="G319" s="335">
        <f t="shared" si="30"/>
        <v>0</v>
      </c>
      <c r="H319" s="34"/>
      <c r="I319" s="37"/>
      <c r="J319" s="37"/>
      <c r="K319" s="325"/>
      <c r="L319" s="461" t="str">
        <f t="shared" si="29"/>
        <v/>
      </c>
      <c r="M319" s="147"/>
      <c r="N319" s="173"/>
      <c r="O319" s="173"/>
    </row>
    <row r="320" spans="1:15" s="1" customFormat="1">
      <c r="A320" s="196">
        <v>339025</v>
      </c>
      <c r="B320" s="7" t="s">
        <v>230</v>
      </c>
      <c r="C320" s="16"/>
      <c r="D320" s="61"/>
      <c r="E320" s="61"/>
      <c r="F320" s="81"/>
      <c r="G320" s="335">
        <f t="shared" si="30"/>
        <v>0</v>
      </c>
      <c r="H320" s="34"/>
      <c r="I320" s="37"/>
      <c r="J320" s="37"/>
      <c r="K320" s="325"/>
      <c r="L320" s="461" t="str">
        <f t="shared" si="29"/>
        <v/>
      </c>
      <c r="M320" s="147"/>
      <c r="N320" s="173"/>
      <c r="O320" s="173"/>
    </row>
    <row r="321" spans="1:15" s="1" customFormat="1">
      <c r="A321" s="196">
        <v>339027</v>
      </c>
      <c r="B321" s="7" t="s">
        <v>294</v>
      </c>
      <c r="C321" s="16"/>
      <c r="D321" s="61"/>
      <c r="E321" s="61"/>
      <c r="F321" s="81"/>
      <c r="G321" s="335">
        <f t="shared" si="30"/>
        <v>0</v>
      </c>
      <c r="H321" s="34"/>
      <c r="I321" s="37"/>
      <c r="J321" s="37"/>
      <c r="K321" s="325"/>
      <c r="L321" s="461" t="str">
        <f t="shared" si="29"/>
        <v/>
      </c>
      <c r="M321" s="147"/>
      <c r="N321" s="173"/>
      <c r="O321" s="173"/>
    </row>
    <row r="322" spans="1:15" s="1" customFormat="1">
      <c r="A322" s="196">
        <v>339029</v>
      </c>
      <c r="B322" s="7" t="s">
        <v>190</v>
      </c>
      <c r="C322" s="16"/>
      <c r="D322" s="61"/>
      <c r="E322" s="61"/>
      <c r="F322" s="81"/>
      <c r="G322" s="335">
        <f t="shared" si="30"/>
        <v>0</v>
      </c>
      <c r="H322" s="34"/>
      <c r="I322" s="37"/>
      <c r="J322" s="37"/>
      <c r="K322" s="325"/>
      <c r="L322" s="461" t="str">
        <f t="shared" si="29"/>
        <v/>
      </c>
      <c r="M322" s="147"/>
      <c r="N322" s="173"/>
      <c r="O322" s="173"/>
    </row>
    <row r="323" spans="1:15" s="1" customFormat="1">
      <c r="A323" s="196">
        <v>339040</v>
      </c>
      <c r="B323" s="7" t="s">
        <v>232</v>
      </c>
      <c r="C323" s="16"/>
      <c r="D323" s="61"/>
      <c r="E323" s="61"/>
      <c r="F323" s="81"/>
      <c r="G323" s="335">
        <f t="shared" si="30"/>
        <v>0</v>
      </c>
      <c r="H323" s="34"/>
      <c r="I323" s="37"/>
      <c r="J323" s="37"/>
      <c r="K323" s="325"/>
      <c r="L323" s="461" t="str">
        <f t="shared" si="29"/>
        <v/>
      </c>
      <c r="M323" s="147"/>
      <c r="N323" s="173"/>
      <c r="O323" s="173"/>
    </row>
    <row r="324" spans="1:15" s="1" customFormat="1">
      <c r="A324" s="196">
        <v>339050</v>
      </c>
      <c r="B324" s="7" t="s">
        <v>298</v>
      </c>
      <c r="C324" s="16"/>
      <c r="D324" s="61"/>
      <c r="E324" s="61"/>
      <c r="F324" s="81"/>
      <c r="G324" s="335">
        <f t="shared" si="30"/>
        <v>0</v>
      </c>
      <c r="H324" s="34"/>
      <c r="I324" s="37"/>
      <c r="J324" s="37"/>
      <c r="K324" s="325"/>
      <c r="L324" s="461" t="str">
        <f t="shared" si="29"/>
        <v/>
      </c>
      <c r="M324" s="147"/>
      <c r="N324" s="173"/>
      <c r="O324" s="173"/>
    </row>
    <row r="325" spans="1:15" s="1" customFormat="1">
      <c r="A325" s="196">
        <v>339051</v>
      </c>
      <c r="B325" s="7" t="s">
        <v>363</v>
      </c>
      <c r="C325" s="16"/>
      <c r="D325" s="61"/>
      <c r="E325" s="61"/>
      <c r="F325" s="81"/>
      <c r="G325" s="335">
        <f t="shared" si="30"/>
        <v>0</v>
      </c>
      <c r="H325" s="34"/>
      <c r="I325" s="37"/>
      <c r="J325" s="37"/>
      <c r="K325" s="325"/>
      <c r="L325" s="461" t="str">
        <f t="shared" si="29"/>
        <v/>
      </c>
      <c r="M325" s="147"/>
      <c r="N325" s="173"/>
      <c r="O325" s="173"/>
    </row>
    <row r="326" spans="1:15" s="1" customFormat="1">
      <c r="A326" s="196">
        <v>339052</v>
      </c>
      <c r="B326" s="7" t="s">
        <v>364</v>
      </c>
      <c r="C326" s="16"/>
      <c r="D326" s="61"/>
      <c r="E326" s="61"/>
      <c r="F326" s="81"/>
      <c r="G326" s="335">
        <f t="shared" si="30"/>
        <v>0</v>
      </c>
      <c r="H326" s="34"/>
      <c r="I326" s="37"/>
      <c r="J326" s="37"/>
      <c r="K326" s="325"/>
      <c r="L326" s="461" t="str">
        <f t="shared" si="29"/>
        <v/>
      </c>
      <c r="M326" s="147"/>
      <c r="N326" s="173"/>
      <c r="O326" s="173"/>
    </row>
    <row r="327" spans="1:15" s="1" customFormat="1">
      <c r="A327" s="196">
        <v>339053</v>
      </c>
      <c r="B327" s="7" t="s">
        <v>365</v>
      </c>
      <c r="C327" s="16"/>
      <c r="D327" s="61"/>
      <c r="E327" s="61"/>
      <c r="F327" s="81"/>
      <c r="G327" s="335">
        <f t="shared" si="30"/>
        <v>0</v>
      </c>
      <c r="H327" s="34"/>
      <c r="I327" s="37"/>
      <c r="J327" s="37"/>
      <c r="K327" s="325"/>
      <c r="L327" s="461" t="str">
        <f t="shared" si="29"/>
        <v/>
      </c>
      <c r="M327" s="147"/>
      <c r="N327" s="173"/>
      <c r="O327" s="173"/>
    </row>
    <row r="328" spans="1:15" s="1" customFormat="1">
      <c r="A328" s="196">
        <v>339054</v>
      </c>
      <c r="B328" s="7" t="s">
        <v>366</v>
      </c>
      <c r="C328" s="16"/>
      <c r="D328" s="61"/>
      <c r="E328" s="61"/>
      <c r="F328" s="81"/>
      <c r="G328" s="335">
        <f t="shared" si="30"/>
        <v>0</v>
      </c>
      <c r="H328" s="34"/>
      <c r="I328" s="37"/>
      <c r="J328" s="37"/>
      <c r="K328" s="325"/>
      <c r="L328" s="461" t="str">
        <f t="shared" si="29"/>
        <v/>
      </c>
      <c r="M328" s="147"/>
      <c r="N328" s="173"/>
      <c r="O328" s="173"/>
    </row>
    <row r="329" spans="1:15" s="1" customFormat="1">
      <c r="A329" s="196">
        <v>339055</v>
      </c>
      <c r="B329" s="7" t="s">
        <v>299</v>
      </c>
      <c r="C329" s="16"/>
      <c r="D329" s="61"/>
      <c r="E329" s="61"/>
      <c r="F329" s="81"/>
      <c r="G329" s="335">
        <f t="shared" si="30"/>
        <v>0</v>
      </c>
      <c r="H329" s="34"/>
      <c r="I329" s="37"/>
      <c r="J329" s="37"/>
      <c r="K329" s="325"/>
      <c r="L329" s="461" t="str">
        <f>IF(FMVA&lt;&gt;"",(Sum*mva)-Sum,"")</f>
        <v/>
      </c>
      <c r="M329" s="147"/>
      <c r="N329" s="173"/>
      <c r="O329" s="173"/>
    </row>
    <row r="330" spans="1:15" s="1" customFormat="1">
      <c r="A330" s="196">
        <v>339060</v>
      </c>
      <c r="B330" s="7" t="s">
        <v>191</v>
      </c>
      <c r="C330" s="16"/>
      <c r="D330" s="61"/>
      <c r="E330" s="61"/>
      <c r="F330" s="81"/>
      <c r="G330" s="335">
        <f t="shared" si="30"/>
        <v>0</v>
      </c>
      <c r="H330" s="34"/>
      <c r="I330" s="37"/>
      <c r="J330" s="37"/>
      <c r="K330" s="325"/>
      <c r="L330" s="461" t="str">
        <f>IF(FMVA&lt;&gt;"",(Sum*mva)-Sum,"")</f>
        <v/>
      </c>
      <c r="M330" s="147"/>
      <c r="N330" s="173"/>
      <c r="O330" s="173"/>
    </row>
    <row r="331" spans="1:15" s="1" customFormat="1">
      <c r="A331" s="196">
        <v>339064</v>
      </c>
      <c r="B331" s="7" t="s">
        <v>302</v>
      </c>
      <c r="C331" s="16"/>
      <c r="D331" s="61"/>
      <c r="E331" s="61"/>
      <c r="F331" s="81"/>
      <c r="G331" s="335">
        <f t="shared" si="30"/>
        <v>0</v>
      </c>
      <c r="H331" s="34"/>
      <c r="I331" s="37"/>
      <c r="J331" s="37"/>
      <c r="K331" s="325"/>
      <c r="L331" s="461" t="str">
        <f>IF(FMVA&lt;&gt;"",(Sum*mva)-Sum,"")</f>
        <v/>
      </c>
      <c r="M331" s="147"/>
      <c r="N331" s="173"/>
      <c r="O331" s="173"/>
    </row>
    <row r="332" spans="1:15" s="1" customFormat="1">
      <c r="A332" s="196">
        <v>339069</v>
      </c>
      <c r="B332" s="190" t="s">
        <v>193</v>
      </c>
      <c r="C332" s="191" t="s">
        <v>720</v>
      </c>
      <c r="D332" s="192"/>
      <c r="E332" s="192"/>
      <c r="F332" s="193"/>
      <c r="G332" s="336">
        <f t="shared" si="30"/>
        <v>0</v>
      </c>
      <c r="H332" s="34"/>
      <c r="I332" s="37"/>
      <c r="J332" s="37"/>
      <c r="K332" s="325"/>
      <c r="L332" s="461" t="str">
        <f>IF(FMVA&lt;&gt;"",(Sum*mva)-Sum,"")</f>
        <v/>
      </c>
      <c r="M332" s="147"/>
      <c r="N332" s="173"/>
      <c r="O332" s="173"/>
    </row>
    <row r="333" spans="1:15" s="1" customFormat="1" ht="14" thickBot="1">
      <c r="A333" s="201" t="s">
        <v>149</v>
      </c>
      <c r="C333" s="18"/>
      <c r="D333" s="37"/>
      <c r="E333" s="54"/>
      <c r="F333" s="76" t="s">
        <v>722</v>
      </c>
      <c r="G333" s="340">
        <f>SUM(G265:G332)</f>
        <v>0</v>
      </c>
      <c r="H333" s="34"/>
      <c r="I333" s="37"/>
      <c r="J333" s="37"/>
      <c r="K333" s="324"/>
      <c r="L333" s="340">
        <f>SUM(L265:L332)</f>
        <v>0</v>
      </c>
      <c r="M333" s="147"/>
      <c r="N333" s="173"/>
      <c r="O333" s="173"/>
    </row>
    <row r="334" spans="1:15" s="1" customFormat="1" ht="0.75" customHeight="1" thickTop="1">
      <c r="A334" s="198"/>
      <c r="B334"/>
      <c r="C334" s="17"/>
      <c r="D334" s="37"/>
      <c r="E334" s="54"/>
      <c r="F334" s="37"/>
      <c r="G334" s="37"/>
      <c r="H334" s="34"/>
      <c r="I334" s="37"/>
      <c r="J334" s="37"/>
      <c r="K334" s="324"/>
      <c r="L334" s="461" t="str">
        <f>IF(E334=mva,G334-(G334/mva),"")</f>
        <v/>
      </c>
      <c r="M334" s="147"/>
      <c r="N334" s="173"/>
      <c r="O334" s="173"/>
    </row>
    <row r="335" spans="1:15" s="1" customFormat="1" ht="24.75" customHeight="1" thickTop="1">
      <c r="A335" s="200" t="s">
        <v>155</v>
      </c>
      <c r="B335" s="2"/>
      <c r="C335" s="17"/>
      <c r="D335" s="149" t="s">
        <v>41</v>
      </c>
      <c r="E335" s="150" t="s">
        <v>13</v>
      </c>
      <c r="F335" s="149" t="s">
        <v>14</v>
      </c>
      <c r="G335" s="149" t="s">
        <v>15</v>
      </c>
      <c r="H335" s="149" t="s">
        <v>16</v>
      </c>
      <c r="I335" s="151" t="s">
        <v>17</v>
      </c>
      <c r="J335" s="151"/>
      <c r="K335" s="324"/>
      <c r="L335" s="459" t="s">
        <v>18</v>
      </c>
      <c r="M335" s="147"/>
      <c r="N335" s="173"/>
      <c r="O335" s="173"/>
    </row>
    <row r="336" spans="1:15" s="1" customFormat="1">
      <c r="A336" s="196">
        <v>341410</v>
      </c>
      <c r="B336" s="7" t="s">
        <v>367</v>
      </c>
      <c r="C336" s="16"/>
      <c r="D336" s="61"/>
      <c r="E336" s="61"/>
      <c r="F336" s="81"/>
      <c r="G336" s="334">
        <f t="shared" ref="G336:G354" si="31">IF(X=0,(IF(Me=0,Sa,Me*Sa)),(IF(Me=0,Sa*X,Me*X*Sa)))</f>
        <v>0</v>
      </c>
      <c r="H336" s="332">
        <f t="shared" ref="H336:H354" si="32">IF(Sum,Sos,0)</f>
        <v>0</v>
      </c>
      <c r="I336" s="333">
        <f t="shared" ref="I336:I354" si="33">IF(Prosent&lt;&gt;0,(Sum*Prosent)/100,0)</f>
        <v>0</v>
      </c>
      <c r="J336" s="37"/>
      <c r="K336" s="325"/>
      <c r="L336" s="461" t="str">
        <f t="shared" ref="L336:L370" si="34">IF(FMVA&lt;&gt;"",(Sum*mva)-Sum,"")</f>
        <v/>
      </c>
      <c r="M336" s="147"/>
      <c r="N336" s="173"/>
      <c r="O336" s="173"/>
    </row>
    <row r="337" spans="1:15" s="1" customFormat="1">
      <c r="A337" s="196">
        <v>341411</v>
      </c>
      <c r="B337" s="10" t="s">
        <v>368</v>
      </c>
      <c r="C337" s="16"/>
      <c r="D337" s="46"/>
      <c r="E337" s="61"/>
      <c r="F337" s="338">
        <f>IF(D337=0,0,+G336)</f>
        <v>0</v>
      </c>
      <c r="G337" s="335">
        <f t="shared" si="31"/>
        <v>0</v>
      </c>
      <c r="H337" s="332">
        <f t="shared" si="32"/>
        <v>0</v>
      </c>
      <c r="I337" s="333">
        <f t="shared" si="33"/>
        <v>0</v>
      </c>
      <c r="J337" s="37"/>
      <c r="K337" s="325"/>
      <c r="L337" s="461" t="str">
        <f t="shared" si="34"/>
        <v/>
      </c>
      <c r="M337" s="147"/>
      <c r="N337" s="173"/>
      <c r="O337" s="173"/>
    </row>
    <row r="338" spans="1:15" s="1" customFormat="1">
      <c r="A338" s="196">
        <v>341412</v>
      </c>
      <c r="B338" s="7" t="s">
        <v>369</v>
      </c>
      <c r="C338" s="16"/>
      <c r="D338" s="61"/>
      <c r="E338" s="61"/>
      <c r="F338" s="81"/>
      <c r="G338" s="335">
        <f t="shared" si="31"/>
        <v>0</v>
      </c>
      <c r="H338" s="332">
        <f t="shared" si="32"/>
        <v>0</v>
      </c>
      <c r="I338" s="333">
        <f t="shared" si="33"/>
        <v>0</v>
      </c>
      <c r="J338" s="37"/>
      <c r="K338" s="325"/>
      <c r="L338" s="461" t="str">
        <f t="shared" si="34"/>
        <v/>
      </c>
      <c r="M338" s="147"/>
      <c r="N338" s="173"/>
      <c r="O338" s="173"/>
    </row>
    <row r="339" spans="1:15" s="1" customFormat="1">
      <c r="A339" s="196">
        <v>341413</v>
      </c>
      <c r="B339" s="7" t="s">
        <v>370</v>
      </c>
      <c r="C339" s="16"/>
      <c r="D339" s="46"/>
      <c r="E339" s="61"/>
      <c r="F339" s="338">
        <f>IF(D339=0,0,+G338)</f>
        <v>0</v>
      </c>
      <c r="G339" s="335">
        <f t="shared" si="31"/>
        <v>0</v>
      </c>
      <c r="H339" s="332">
        <f t="shared" si="32"/>
        <v>0</v>
      </c>
      <c r="I339" s="333">
        <f t="shared" si="33"/>
        <v>0</v>
      </c>
      <c r="J339" s="37"/>
      <c r="K339" s="325"/>
      <c r="L339" s="461" t="str">
        <f t="shared" si="34"/>
        <v/>
      </c>
      <c r="M339" s="147"/>
      <c r="N339" s="173"/>
      <c r="O339" s="173"/>
    </row>
    <row r="340" spans="1:15" s="1" customFormat="1">
      <c r="A340" s="196">
        <v>341414</v>
      </c>
      <c r="B340" s="7" t="s">
        <v>371</v>
      </c>
      <c r="C340" s="16"/>
      <c r="D340" s="61"/>
      <c r="E340" s="61"/>
      <c r="F340" s="81"/>
      <c r="G340" s="335">
        <f t="shared" si="31"/>
        <v>0</v>
      </c>
      <c r="H340" s="332">
        <f t="shared" si="32"/>
        <v>0</v>
      </c>
      <c r="I340" s="333">
        <f t="shared" si="33"/>
        <v>0</v>
      </c>
      <c r="J340" s="37"/>
      <c r="K340" s="325"/>
      <c r="L340" s="461" t="str">
        <f t="shared" si="34"/>
        <v/>
      </c>
      <c r="M340" s="147"/>
      <c r="N340" s="173"/>
      <c r="O340" s="173"/>
    </row>
    <row r="341" spans="1:15" s="1" customFormat="1">
      <c r="A341" s="196">
        <v>341415</v>
      </c>
      <c r="B341" s="10" t="s">
        <v>372</v>
      </c>
      <c r="C341" s="16"/>
      <c r="D341" s="46"/>
      <c r="E341" s="61"/>
      <c r="F341" s="338">
        <f>IF(D341=0,0,+G340)</f>
        <v>0</v>
      </c>
      <c r="G341" s="335">
        <f t="shared" si="31"/>
        <v>0</v>
      </c>
      <c r="H341" s="332">
        <f t="shared" si="32"/>
        <v>0</v>
      </c>
      <c r="I341" s="333">
        <f t="shared" si="33"/>
        <v>0</v>
      </c>
      <c r="J341" s="37"/>
      <c r="K341" s="325"/>
      <c r="L341" s="461" t="str">
        <f t="shared" si="34"/>
        <v/>
      </c>
      <c r="M341" s="147"/>
      <c r="N341" s="173"/>
      <c r="O341" s="173"/>
    </row>
    <row r="342" spans="1:15" s="1" customFormat="1">
      <c r="A342" s="196">
        <v>341416</v>
      </c>
      <c r="B342" s="7" t="s">
        <v>373</v>
      </c>
      <c r="C342" s="16"/>
      <c r="D342" s="61"/>
      <c r="E342" s="61"/>
      <c r="F342" s="81"/>
      <c r="G342" s="335">
        <f t="shared" si="31"/>
        <v>0</v>
      </c>
      <c r="H342" s="332">
        <f t="shared" si="32"/>
        <v>0</v>
      </c>
      <c r="I342" s="333">
        <f t="shared" si="33"/>
        <v>0</v>
      </c>
      <c r="J342" s="37"/>
      <c r="K342" s="325"/>
      <c r="L342" s="461" t="str">
        <f t="shared" si="34"/>
        <v/>
      </c>
      <c r="M342" s="147"/>
      <c r="N342" s="173"/>
      <c r="O342" s="173"/>
    </row>
    <row r="343" spans="1:15" s="1" customFormat="1">
      <c r="A343" s="196">
        <v>341417</v>
      </c>
      <c r="B343" s="10" t="s">
        <v>374</v>
      </c>
      <c r="C343" s="16"/>
      <c r="D343" s="46"/>
      <c r="E343" s="61"/>
      <c r="F343" s="338">
        <f>IF(D343=0,0,+G342)</f>
        <v>0</v>
      </c>
      <c r="G343" s="335">
        <f t="shared" si="31"/>
        <v>0</v>
      </c>
      <c r="H343" s="332">
        <f t="shared" si="32"/>
        <v>0</v>
      </c>
      <c r="I343" s="333">
        <f t="shared" si="33"/>
        <v>0</v>
      </c>
      <c r="J343" s="37"/>
      <c r="K343" s="325"/>
      <c r="L343" s="461" t="str">
        <f t="shared" si="34"/>
        <v/>
      </c>
      <c r="M343" s="147"/>
      <c r="N343" s="173"/>
      <c r="O343" s="173"/>
    </row>
    <row r="344" spans="1:15" s="1" customFormat="1">
      <c r="A344" s="196">
        <v>341420</v>
      </c>
      <c r="B344" s="7" t="s">
        <v>375</v>
      </c>
      <c r="C344" s="16"/>
      <c r="D344" s="61"/>
      <c r="E344" s="61"/>
      <c r="F344" s="81"/>
      <c r="G344" s="335">
        <f t="shared" si="31"/>
        <v>0</v>
      </c>
      <c r="H344" s="332">
        <f t="shared" si="32"/>
        <v>0</v>
      </c>
      <c r="I344" s="333">
        <f t="shared" si="33"/>
        <v>0</v>
      </c>
      <c r="J344" s="37"/>
      <c r="K344" s="325"/>
      <c r="L344" s="461" t="str">
        <f t="shared" si="34"/>
        <v/>
      </c>
      <c r="M344" s="147"/>
      <c r="N344" s="173"/>
      <c r="O344" s="173"/>
    </row>
    <row r="345" spans="1:15" s="1" customFormat="1">
      <c r="A345" s="196">
        <v>341421</v>
      </c>
      <c r="B345" s="7" t="s">
        <v>376</v>
      </c>
      <c r="C345" s="16"/>
      <c r="D345" s="46"/>
      <c r="E345" s="61"/>
      <c r="F345" s="338">
        <f>IF(D345=0,0,+G344)</f>
        <v>0</v>
      </c>
      <c r="G345" s="335">
        <f t="shared" si="31"/>
        <v>0</v>
      </c>
      <c r="H345" s="332">
        <f t="shared" si="32"/>
        <v>0</v>
      </c>
      <c r="I345" s="333">
        <f t="shared" si="33"/>
        <v>0</v>
      </c>
      <c r="J345" s="37"/>
      <c r="K345" s="325"/>
      <c r="L345" s="461" t="str">
        <f t="shared" si="34"/>
        <v/>
      </c>
      <c r="M345" s="147"/>
      <c r="N345" s="173"/>
      <c r="O345" s="173"/>
    </row>
    <row r="346" spans="1:15" s="1" customFormat="1">
      <c r="A346" s="196">
        <v>341430</v>
      </c>
      <c r="B346" s="7" t="s">
        <v>377</v>
      </c>
      <c r="C346" s="16"/>
      <c r="D346" s="61"/>
      <c r="E346" s="61"/>
      <c r="F346" s="81"/>
      <c r="G346" s="335">
        <f t="shared" si="31"/>
        <v>0</v>
      </c>
      <c r="H346" s="332">
        <f t="shared" si="32"/>
        <v>0</v>
      </c>
      <c r="I346" s="333">
        <f t="shared" si="33"/>
        <v>0</v>
      </c>
      <c r="J346" s="37"/>
      <c r="K346" s="325"/>
      <c r="L346" s="461" t="str">
        <f t="shared" si="34"/>
        <v/>
      </c>
      <c r="M346" s="147"/>
      <c r="N346" s="173"/>
      <c r="O346" s="173"/>
    </row>
    <row r="347" spans="1:15" s="1" customFormat="1">
      <c r="A347" s="196">
        <v>341431</v>
      </c>
      <c r="B347" s="7" t="s">
        <v>378</v>
      </c>
      <c r="C347" s="16"/>
      <c r="D347" s="46"/>
      <c r="E347" s="61"/>
      <c r="F347" s="338">
        <f>IF(D347=0,0,+G346)</f>
        <v>0</v>
      </c>
      <c r="G347" s="335">
        <f t="shared" si="31"/>
        <v>0</v>
      </c>
      <c r="H347" s="332">
        <f t="shared" si="32"/>
        <v>0</v>
      </c>
      <c r="I347" s="333">
        <f t="shared" si="33"/>
        <v>0</v>
      </c>
      <c r="J347" s="37"/>
      <c r="K347" s="325"/>
      <c r="L347" s="461" t="str">
        <f t="shared" si="34"/>
        <v/>
      </c>
      <c r="M347" s="147"/>
      <c r="N347" s="173"/>
      <c r="O347" s="173"/>
    </row>
    <row r="348" spans="1:15" s="1" customFormat="1">
      <c r="A348" s="196">
        <v>341440</v>
      </c>
      <c r="B348" s="7" t="s">
        <v>379</v>
      </c>
      <c r="C348" s="16"/>
      <c r="D348" s="61"/>
      <c r="E348" s="61"/>
      <c r="F348" s="81"/>
      <c r="G348" s="335">
        <f t="shared" si="31"/>
        <v>0</v>
      </c>
      <c r="H348" s="332">
        <f t="shared" si="32"/>
        <v>0</v>
      </c>
      <c r="I348" s="333">
        <f t="shared" si="33"/>
        <v>0</v>
      </c>
      <c r="J348" s="37"/>
      <c r="K348" s="325"/>
      <c r="L348" s="461" t="str">
        <f t="shared" si="34"/>
        <v/>
      </c>
      <c r="M348" s="147"/>
      <c r="N348" s="173"/>
      <c r="O348" s="173"/>
    </row>
    <row r="349" spans="1:15" s="1" customFormat="1">
      <c r="A349" s="196">
        <v>341441</v>
      </c>
      <c r="B349" s="7" t="s">
        <v>380</v>
      </c>
      <c r="C349" s="16"/>
      <c r="D349" s="46"/>
      <c r="E349" s="61"/>
      <c r="F349" s="338">
        <f>IF(D349=0,0,+G348)</f>
        <v>0</v>
      </c>
      <c r="G349" s="335">
        <f t="shared" si="31"/>
        <v>0</v>
      </c>
      <c r="H349" s="332">
        <f t="shared" si="32"/>
        <v>0</v>
      </c>
      <c r="I349" s="333">
        <f t="shared" si="33"/>
        <v>0</v>
      </c>
      <c r="J349" s="37"/>
      <c r="K349" s="325"/>
      <c r="L349" s="461" t="str">
        <f t="shared" si="34"/>
        <v/>
      </c>
      <c r="M349" s="147"/>
      <c r="N349" s="173"/>
      <c r="O349" s="173"/>
    </row>
    <row r="350" spans="1:15" s="1" customFormat="1">
      <c r="A350" s="196">
        <v>341450</v>
      </c>
      <c r="B350" s="7" t="s">
        <v>381</v>
      </c>
      <c r="C350" s="16"/>
      <c r="D350" s="61"/>
      <c r="E350" s="61"/>
      <c r="F350" s="81"/>
      <c r="G350" s="335">
        <f t="shared" si="31"/>
        <v>0</v>
      </c>
      <c r="H350" s="332">
        <f t="shared" si="32"/>
        <v>0</v>
      </c>
      <c r="I350" s="333">
        <f t="shared" si="33"/>
        <v>0</v>
      </c>
      <c r="J350" s="37"/>
      <c r="K350" s="325"/>
      <c r="L350" s="461" t="str">
        <f t="shared" si="34"/>
        <v/>
      </c>
      <c r="M350" s="147"/>
      <c r="N350" s="173"/>
      <c r="O350" s="173"/>
    </row>
    <row r="351" spans="1:15" s="1" customFormat="1">
      <c r="A351" s="196">
        <v>341451</v>
      </c>
      <c r="B351" s="7" t="s">
        <v>382</v>
      </c>
      <c r="C351" s="16"/>
      <c r="D351" s="46"/>
      <c r="E351" s="61"/>
      <c r="F351" s="338">
        <f>IF(D351=0,0,+G350)</f>
        <v>0</v>
      </c>
      <c r="G351" s="335">
        <f t="shared" si="31"/>
        <v>0</v>
      </c>
      <c r="H351" s="332">
        <f t="shared" si="32"/>
        <v>0</v>
      </c>
      <c r="I351" s="333">
        <f t="shared" si="33"/>
        <v>0</v>
      </c>
      <c r="J351" s="37"/>
      <c r="K351" s="325"/>
      <c r="L351" s="461" t="str">
        <f t="shared" si="34"/>
        <v/>
      </c>
      <c r="M351" s="147"/>
      <c r="N351" s="173"/>
      <c r="O351" s="173"/>
    </row>
    <row r="352" spans="1:15" s="1" customFormat="1">
      <c r="A352" s="196">
        <v>341490</v>
      </c>
      <c r="B352" s="7" t="s">
        <v>383</v>
      </c>
      <c r="C352" s="16"/>
      <c r="D352" s="61"/>
      <c r="E352" s="61"/>
      <c r="F352" s="81"/>
      <c r="G352" s="335">
        <f t="shared" si="31"/>
        <v>0</v>
      </c>
      <c r="H352" s="332">
        <f t="shared" si="32"/>
        <v>0</v>
      </c>
      <c r="I352" s="333">
        <f t="shared" si="33"/>
        <v>0</v>
      </c>
      <c r="J352" s="37"/>
      <c r="K352" s="325"/>
      <c r="L352" s="461" t="str">
        <f t="shared" si="34"/>
        <v/>
      </c>
      <c r="M352" s="147"/>
      <c r="N352" s="173"/>
      <c r="O352" s="173"/>
    </row>
    <row r="353" spans="1:15" s="1" customFormat="1">
      <c r="A353" s="196">
        <v>341491</v>
      </c>
      <c r="B353" s="10" t="s">
        <v>384</v>
      </c>
      <c r="C353" s="16"/>
      <c r="D353" s="46"/>
      <c r="E353" s="61"/>
      <c r="F353" s="338">
        <f>IF(D353=0,0,+G352)</f>
        <v>0</v>
      </c>
      <c r="G353" s="335">
        <f t="shared" si="31"/>
        <v>0</v>
      </c>
      <c r="H353" s="332">
        <f t="shared" si="32"/>
        <v>0</v>
      </c>
      <c r="I353" s="333">
        <f t="shared" si="33"/>
        <v>0</v>
      </c>
      <c r="J353" s="37"/>
      <c r="K353" s="325"/>
      <c r="L353" s="461" t="str">
        <f t="shared" si="34"/>
        <v/>
      </c>
      <c r="M353" s="147"/>
      <c r="N353" s="173"/>
      <c r="O353" s="173"/>
    </row>
    <row r="354" spans="1:15" s="1" customFormat="1">
      <c r="A354" s="196">
        <v>344092</v>
      </c>
      <c r="B354" s="7" t="s">
        <v>223</v>
      </c>
      <c r="C354" s="16"/>
      <c r="D354" s="61"/>
      <c r="E354" s="61"/>
      <c r="F354" s="81"/>
      <c r="G354" s="335">
        <f t="shared" si="31"/>
        <v>0</v>
      </c>
      <c r="H354" s="332">
        <f t="shared" si="32"/>
        <v>0</v>
      </c>
      <c r="I354" s="333">
        <f t="shared" si="33"/>
        <v>0</v>
      </c>
      <c r="J354" s="37"/>
      <c r="K354" s="325"/>
      <c r="L354" s="461" t="str">
        <f t="shared" si="34"/>
        <v/>
      </c>
      <c r="M354" s="147"/>
      <c r="N354" s="173"/>
      <c r="O354" s="173"/>
    </row>
    <row r="355" spans="1:15" s="1" customFormat="1">
      <c r="A355" s="196">
        <v>344095</v>
      </c>
      <c r="B355" s="10" t="s">
        <v>186</v>
      </c>
      <c r="C355" s="16"/>
      <c r="D355" s="62"/>
      <c r="E355" s="62"/>
      <c r="F355" s="84"/>
      <c r="G355" s="341">
        <f>SUM(I336:I354)</f>
        <v>0</v>
      </c>
      <c r="H355" s="34"/>
      <c r="I355" s="35" t="s">
        <v>723</v>
      </c>
      <c r="J355" s="35"/>
      <c r="K355" s="509"/>
      <c r="L355" s="461"/>
      <c r="M355" s="147"/>
      <c r="N355" s="173"/>
      <c r="O355" s="173"/>
    </row>
    <row r="356" spans="1:15" s="1" customFormat="1">
      <c r="A356" s="196">
        <v>346420</v>
      </c>
      <c r="B356" s="7" t="s">
        <v>385</v>
      </c>
      <c r="C356" s="16"/>
      <c r="D356" s="61"/>
      <c r="E356" s="61"/>
      <c r="F356" s="81"/>
      <c r="G356" s="335">
        <f t="shared" ref="G356:G371" si="35">IF(X=0,(IF(Me=0,Sa,Me*Sa)),(IF(Me=0,Sa*X,Me*X*Sa)))</f>
        <v>0</v>
      </c>
      <c r="H356" s="37"/>
      <c r="I356" s="37"/>
      <c r="J356" s="37"/>
      <c r="K356" s="325"/>
      <c r="L356" s="461" t="str">
        <f t="shared" si="34"/>
        <v/>
      </c>
      <c r="M356" s="147"/>
      <c r="N356" s="173"/>
      <c r="O356" s="173"/>
    </row>
    <row r="357" spans="1:15" s="1" customFormat="1">
      <c r="A357" s="196">
        <v>346430</v>
      </c>
      <c r="B357" s="10" t="s">
        <v>386</v>
      </c>
      <c r="C357" s="16"/>
      <c r="D357" s="61"/>
      <c r="E357" s="61"/>
      <c r="F357" s="81"/>
      <c r="G357" s="335">
        <f t="shared" si="35"/>
        <v>0</v>
      </c>
      <c r="H357" s="37"/>
      <c r="I357" s="37"/>
      <c r="J357" s="37"/>
      <c r="K357" s="325"/>
      <c r="L357" s="461" t="str">
        <f t="shared" si="34"/>
        <v/>
      </c>
      <c r="M357" s="147"/>
      <c r="N357" s="173"/>
      <c r="O357" s="173"/>
    </row>
    <row r="358" spans="1:15" s="1" customFormat="1">
      <c r="A358" s="196">
        <v>346440</v>
      </c>
      <c r="B358" s="7" t="s">
        <v>387</v>
      </c>
      <c r="C358" s="16"/>
      <c r="D358" s="61"/>
      <c r="E358" s="61"/>
      <c r="F358" s="81"/>
      <c r="G358" s="335">
        <f t="shared" si="35"/>
        <v>0</v>
      </c>
      <c r="H358" s="37"/>
      <c r="I358" s="37"/>
      <c r="J358" s="37"/>
      <c r="K358" s="325"/>
      <c r="L358" s="461" t="str">
        <f t="shared" si="34"/>
        <v/>
      </c>
      <c r="M358" s="147"/>
      <c r="N358" s="173"/>
      <c r="O358" s="173"/>
    </row>
    <row r="359" spans="1:15" s="1" customFormat="1">
      <c r="A359" s="196">
        <v>346450</v>
      </c>
      <c r="B359" s="7" t="s">
        <v>388</v>
      </c>
      <c r="C359" s="16"/>
      <c r="D359" s="61"/>
      <c r="E359" s="61"/>
      <c r="F359" s="81"/>
      <c r="G359" s="335">
        <f t="shared" si="35"/>
        <v>0</v>
      </c>
      <c r="H359" s="37"/>
      <c r="I359" s="37"/>
      <c r="J359" s="37"/>
      <c r="K359" s="325"/>
      <c r="L359" s="461" t="str">
        <f t="shared" si="34"/>
        <v/>
      </c>
      <c r="M359" s="147"/>
      <c r="N359" s="173"/>
      <c r="O359" s="173"/>
    </row>
    <row r="360" spans="1:15" s="1" customFormat="1">
      <c r="A360" s="196">
        <v>346460</v>
      </c>
      <c r="B360" s="7" t="s">
        <v>389</v>
      </c>
      <c r="C360" s="16"/>
      <c r="D360" s="61"/>
      <c r="E360" s="61"/>
      <c r="F360" s="81"/>
      <c r="G360" s="335">
        <f t="shared" si="35"/>
        <v>0</v>
      </c>
      <c r="H360" s="37"/>
      <c r="I360" s="37"/>
      <c r="J360" s="37"/>
      <c r="K360" s="325"/>
      <c r="L360" s="461" t="str">
        <f t="shared" si="34"/>
        <v/>
      </c>
      <c r="M360" s="147"/>
      <c r="N360" s="173"/>
      <c r="O360" s="173"/>
    </row>
    <row r="361" spans="1:15" s="1" customFormat="1">
      <c r="A361" s="196">
        <v>349010</v>
      </c>
      <c r="B361" s="7" t="s">
        <v>187</v>
      </c>
      <c r="C361" s="16"/>
      <c r="D361" s="61"/>
      <c r="E361" s="61"/>
      <c r="F361" s="81"/>
      <c r="G361" s="335">
        <f t="shared" si="35"/>
        <v>0</v>
      </c>
      <c r="H361" s="34"/>
      <c r="I361" s="38"/>
      <c r="J361" s="38"/>
      <c r="K361" s="325"/>
      <c r="L361" s="461" t="str">
        <f t="shared" si="34"/>
        <v/>
      </c>
      <c r="M361" s="147"/>
      <c r="N361" s="173"/>
      <c r="O361" s="173"/>
    </row>
    <row r="362" spans="1:15" s="1" customFormat="1">
      <c r="A362" s="196">
        <v>349011</v>
      </c>
      <c r="B362" s="7" t="s">
        <v>289</v>
      </c>
      <c r="C362" s="16"/>
      <c r="D362" s="61"/>
      <c r="E362" s="61"/>
      <c r="F362" s="81"/>
      <c r="G362" s="335">
        <f t="shared" si="35"/>
        <v>0</v>
      </c>
      <c r="H362" s="34"/>
      <c r="I362" s="38"/>
      <c r="J362" s="38"/>
      <c r="K362" s="325"/>
      <c r="L362" s="461" t="str">
        <f t="shared" si="34"/>
        <v/>
      </c>
      <c r="M362" s="147"/>
      <c r="N362" s="173"/>
      <c r="O362" s="173"/>
    </row>
    <row r="363" spans="1:15" s="1" customFormat="1">
      <c r="A363" s="196">
        <v>349027</v>
      </c>
      <c r="B363" s="7" t="s">
        <v>294</v>
      </c>
      <c r="C363" s="16"/>
      <c r="D363" s="61"/>
      <c r="E363" s="61"/>
      <c r="F363" s="81"/>
      <c r="G363" s="335">
        <f t="shared" si="35"/>
        <v>0</v>
      </c>
      <c r="H363" s="34"/>
      <c r="I363" s="38"/>
      <c r="J363" s="38"/>
      <c r="K363" s="325"/>
      <c r="L363" s="461" t="str">
        <f t="shared" si="34"/>
        <v/>
      </c>
      <c r="M363" s="147"/>
      <c r="N363" s="173"/>
      <c r="O363" s="173"/>
    </row>
    <row r="364" spans="1:15" s="1" customFormat="1">
      <c r="A364" s="196">
        <v>349040</v>
      </c>
      <c r="B364" s="7" t="s">
        <v>232</v>
      </c>
      <c r="C364" s="16"/>
      <c r="D364" s="61"/>
      <c r="E364" s="61"/>
      <c r="F364" s="81"/>
      <c r="G364" s="335">
        <f t="shared" si="35"/>
        <v>0</v>
      </c>
      <c r="H364" s="34"/>
      <c r="I364" s="38"/>
      <c r="J364" s="38"/>
      <c r="K364" s="325"/>
      <c r="L364" s="461" t="str">
        <f t="shared" si="34"/>
        <v/>
      </c>
      <c r="M364" s="147"/>
      <c r="N364" s="173"/>
      <c r="O364" s="173"/>
    </row>
    <row r="365" spans="1:15" s="1" customFormat="1">
      <c r="A365" s="196">
        <v>349050</v>
      </c>
      <c r="B365" s="7" t="s">
        <v>298</v>
      </c>
      <c r="C365" s="16"/>
      <c r="D365" s="61"/>
      <c r="E365" s="61"/>
      <c r="F365" s="81"/>
      <c r="G365" s="335">
        <f t="shared" si="35"/>
        <v>0</v>
      </c>
      <c r="H365" s="34"/>
      <c r="I365" s="38"/>
      <c r="J365" s="38"/>
      <c r="K365" s="325"/>
      <c r="L365" s="461" t="str">
        <f t="shared" si="34"/>
        <v/>
      </c>
      <c r="M365" s="147"/>
      <c r="N365" s="173"/>
      <c r="O365" s="173"/>
    </row>
    <row r="366" spans="1:15" s="1" customFormat="1">
      <c r="A366" s="196">
        <v>349052</v>
      </c>
      <c r="B366" s="7" t="s">
        <v>364</v>
      </c>
      <c r="C366" s="16"/>
      <c r="D366" s="61"/>
      <c r="E366" s="61"/>
      <c r="F366" s="81"/>
      <c r="G366" s="335">
        <f t="shared" si="35"/>
        <v>0</v>
      </c>
      <c r="H366" s="34"/>
      <c r="I366" s="38"/>
      <c r="J366" s="38"/>
      <c r="K366" s="325"/>
      <c r="L366" s="461" t="str">
        <f t="shared" si="34"/>
        <v/>
      </c>
      <c r="M366" s="147"/>
      <c r="N366" s="173"/>
      <c r="O366" s="173"/>
    </row>
    <row r="367" spans="1:15" s="1" customFormat="1">
      <c r="A367" s="196">
        <v>349053</v>
      </c>
      <c r="B367" s="7" t="s">
        <v>365</v>
      </c>
      <c r="C367" s="16"/>
      <c r="D367" s="61"/>
      <c r="E367" s="61"/>
      <c r="F367" s="81"/>
      <c r="G367" s="335">
        <f t="shared" si="35"/>
        <v>0</v>
      </c>
      <c r="H367" s="34"/>
      <c r="I367" s="38"/>
      <c r="J367" s="38"/>
      <c r="K367" s="325"/>
      <c r="L367" s="461" t="str">
        <f t="shared" si="34"/>
        <v/>
      </c>
      <c r="M367" s="147"/>
      <c r="N367" s="173"/>
      <c r="O367" s="173"/>
    </row>
    <row r="368" spans="1:15" s="1" customFormat="1">
      <c r="A368" s="196">
        <v>349054</v>
      </c>
      <c r="B368" s="7" t="s">
        <v>366</v>
      </c>
      <c r="C368" s="16"/>
      <c r="D368" s="61"/>
      <c r="E368" s="61"/>
      <c r="F368" s="81"/>
      <c r="G368" s="335">
        <f t="shared" si="35"/>
        <v>0</v>
      </c>
      <c r="H368" s="34"/>
      <c r="I368" s="38"/>
      <c r="J368" s="38"/>
      <c r="K368" s="325"/>
      <c r="L368" s="461" t="str">
        <f t="shared" si="34"/>
        <v/>
      </c>
      <c r="M368" s="147"/>
      <c r="N368" s="173"/>
      <c r="O368" s="173"/>
    </row>
    <row r="369" spans="1:15" s="1" customFormat="1">
      <c r="A369" s="196">
        <v>349060</v>
      </c>
      <c r="B369" s="7" t="s">
        <v>191</v>
      </c>
      <c r="C369" s="16"/>
      <c r="D369" s="61"/>
      <c r="E369" s="61"/>
      <c r="F369" s="81"/>
      <c r="G369" s="335">
        <f t="shared" si="35"/>
        <v>0</v>
      </c>
      <c r="H369" s="34"/>
      <c r="I369" s="38"/>
      <c r="J369" s="38"/>
      <c r="K369" s="325"/>
      <c r="L369" s="461" t="str">
        <f t="shared" si="34"/>
        <v/>
      </c>
      <c r="M369" s="147"/>
      <c r="N369" s="173"/>
      <c r="O369" s="173"/>
    </row>
    <row r="370" spans="1:15" s="1" customFormat="1">
      <c r="A370" s="196">
        <v>349064</v>
      </c>
      <c r="B370" s="7" t="s">
        <v>302</v>
      </c>
      <c r="C370" s="16"/>
      <c r="D370" s="61"/>
      <c r="E370" s="61"/>
      <c r="F370" s="81"/>
      <c r="G370" s="335">
        <f t="shared" si="35"/>
        <v>0</v>
      </c>
      <c r="H370" s="34"/>
      <c r="I370" s="38"/>
      <c r="J370" s="38"/>
      <c r="K370" s="325"/>
      <c r="L370" s="461" t="str">
        <f t="shared" si="34"/>
        <v/>
      </c>
      <c r="M370" s="147"/>
      <c r="N370" s="173"/>
      <c r="O370" s="173"/>
    </row>
    <row r="371" spans="1:15" s="1" customFormat="1">
      <c r="A371" s="196">
        <v>349069</v>
      </c>
      <c r="B371" s="190" t="s">
        <v>193</v>
      </c>
      <c r="C371" s="191" t="s">
        <v>720</v>
      </c>
      <c r="D371" s="192"/>
      <c r="E371" s="192"/>
      <c r="F371" s="193"/>
      <c r="G371" s="336">
        <f t="shared" si="35"/>
        <v>0</v>
      </c>
      <c r="H371" s="34"/>
      <c r="I371" s="37"/>
      <c r="J371" s="37"/>
      <c r="K371" s="325"/>
      <c r="L371" s="461" t="str">
        <f>IF(FMVA&lt;&gt;"",(Sum*mva)-Sum,"")</f>
        <v/>
      </c>
      <c r="M371" s="147"/>
      <c r="N371" s="173"/>
      <c r="O371" s="173"/>
    </row>
    <row r="372" spans="1:15" s="1" customFormat="1" ht="14" thickBot="1">
      <c r="A372" s="201" t="s">
        <v>149</v>
      </c>
      <c r="C372" s="18"/>
      <c r="D372" s="37"/>
      <c r="E372" s="54"/>
      <c r="F372" s="76" t="s">
        <v>722</v>
      </c>
      <c r="G372" s="340">
        <f>SUM(G336:G371)</f>
        <v>0</v>
      </c>
      <c r="H372" s="34"/>
      <c r="I372" s="37"/>
      <c r="J372" s="37"/>
      <c r="K372" s="324"/>
      <c r="L372" s="340">
        <f>SUM(L336:L371)</f>
        <v>0</v>
      </c>
      <c r="M372" s="147"/>
      <c r="N372" s="173"/>
      <c r="O372" s="173"/>
    </row>
    <row r="373" spans="1:15" s="1" customFormat="1" ht="0.75" customHeight="1" thickTop="1">
      <c r="A373" s="198"/>
      <c r="C373" s="17"/>
      <c r="D373" s="37"/>
      <c r="E373" s="54"/>
      <c r="F373" s="37"/>
      <c r="G373" s="37"/>
      <c r="H373" s="34"/>
      <c r="I373" s="38"/>
      <c r="J373" s="38"/>
      <c r="K373" s="324"/>
      <c r="L373" s="461" t="str">
        <f>IF(E373=mva,G373-(G373/mva),"")</f>
        <v/>
      </c>
      <c r="M373" s="147"/>
      <c r="N373" s="173"/>
      <c r="O373" s="173"/>
    </row>
    <row r="374" spans="1:15" s="1" customFormat="1" ht="24.75" customHeight="1" thickTop="1">
      <c r="A374" s="200" t="s">
        <v>156</v>
      </c>
      <c r="B374" s="2"/>
      <c r="C374" s="17"/>
      <c r="D374" s="149" t="s">
        <v>41</v>
      </c>
      <c r="E374" s="150" t="s">
        <v>13</v>
      </c>
      <c r="F374" s="149" t="s">
        <v>14</v>
      </c>
      <c r="G374" s="149" t="s">
        <v>15</v>
      </c>
      <c r="H374" s="149" t="s">
        <v>16</v>
      </c>
      <c r="I374" s="151" t="s">
        <v>17</v>
      </c>
      <c r="J374" s="151"/>
      <c r="K374" s="324"/>
      <c r="L374" s="459" t="s">
        <v>18</v>
      </c>
      <c r="M374" s="147"/>
      <c r="N374" s="173"/>
      <c r="O374" s="173"/>
    </row>
    <row r="375" spans="1:15" s="1" customFormat="1">
      <c r="A375" s="196">
        <v>351510</v>
      </c>
      <c r="B375" s="7" t="s">
        <v>390</v>
      </c>
      <c r="C375" s="16"/>
      <c r="D375" s="61"/>
      <c r="E375" s="61"/>
      <c r="F375" s="81"/>
      <c r="G375" s="334">
        <f t="shared" ref="G375:G381" si="36">IF(X=0,(IF(Me=0,Sa,Me*Sa)),(IF(Me=0,Sa*X,Me*X*Sa)))</f>
        <v>0</v>
      </c>
      <c r="H375" s="332">
        <f t="shared" ref="H375:H381" si="37">IF(Sum,Sos,0)</f>
        <v>0</v>
      </c>
      <c r="I375" s="333">
        <f t="shared" ref="I375:I381" si="38">IF(Prosent&lt;&gt;0,(Sum*Prosent)/100,0)</f>
        <v>0</v>
      </c>
      <c r="J375" s="37"/>
      <c r="K375" s="325"/>
      <c r="L375" s="461" t="str">
        <f t="shared" ref="L375:L401" si="39">IF(FMVA&lt;&gt;"",(Sum*mva)-Sum,"")</f>
        <v/>
      </c>
      <c r="M375" s="147"/>
      <c r="N375" s="173"/>
      <c r="O375" s="173"/>
    </row>
    <row r="376" spans="1:15" s="1" customFormat="1">
      <c r="A376" s="196">
        <v>351511</v>
      </c>
      <c r="B376" s="10" t="s">
        <v>391</v>
      </c>
      <c r="C376" s="16"/>
      <c r="D376" s="46"/>
      <c r="E376" s="61"/>
      <c r="F376" s="338">
        <f>IF(D376=0,0,+G375)</f>
        <v>0</v>
      </c>
      <c r="G376" s="335">
        <f t="shared" si="36"/>
        <v>0</v>
      </c>
      <c r="H376" s="332">
        <f t="shared" si="37"/>
        <v>0</v>
      </c>
      <c r="I376" s="333">
        <f t="shared" si="38"/>
        <v>0</v>
      </c>
      <c r="J376" s="37"/>
      <c r="K376" s="325"/>
      <c r="L376" s="461" t="str">
        <f t="shared" si="39"/>
        <v/>
      </c>
      <c r="M376" s="147"/>
      <c r="N376" s="173"/>
      <c r="O376" s="173"/>
    </row>
    <row r="377" spans="1:15" s="1" customFormat="1">
      <c r="A377" s="196">
        <v>351530</v>
      </c>
      <c r="B377" s="7" t="s">
        <v>392</v>
      </c>
      <c r="C377" s="16"/>
      <c r="D377" s="61"/>
      <c r="E377" s="61"/>
      <c r="F377" s="81"/>
      <c r="G377" s="335">
        <f t="shared" si="36"/>
        <v>0</v>
      </c>
      <c r="H377" s="332">
        <f t="shared" si="37"/>
        <v>0</v>
      </c>
      <c r="I377" s="333">
        <f t="shared" si="38"/>
        <v>0</v>
      </c>
      <c r="J377" s="37"/>
      <c r="K377" s="325"/>
      <c r="L377" s="461" t="str">
        <f t="shared" si="39"/>
        <v/>
      </c>
      <c r="M377" s="147"/>
      <c r="N377" s="173"/>
      <c r="O377" s="173"/>
    </row>
    <row r="378" spans="1:15" s="1" customFormat="1">
      <c r="A378" s="196">
        <v>351531</v>
      </c>
      <c r="B378" s="7" t="s">
        <v>393</v>
      </c>
      <c r="C378" s="16"/>
      <c r="D378" s="46"/>
      <c r="E378" s="61"/>
      <c r="F378" s="338">
        <f>IF(D378=0,0,+G377)</f>
        <v>0</v>
      </c>
      <c r="G378" s="335">
        <f t="shared" si="36"/>
        <v>0</v>
      </c>
      <c r="H378" s="332">
        <f t="shared" si="37"/>
        <v>0</v>
      </c>
      <c r="I378" s="333">
        <f t="shared" si="38"/>
        <v>0</v>
      </c>
      <c r="J378" s="37"/>
      <c r="K378" s="325"/>
      <c r="L378" s="461" t="str">
        <f t="shared" si="39"/>
        <v/>
      </c>
      <c r="M378" s="147"/>
      <c r="N378" s="173"/>
      <c r="O378" s="173"/>
    </row>
    <row r="379" spans="1:15" s="1" customFormat="1">
      <c r="A379" s="196">
        <v>351590</v>
      </c>
      <c r="B379" s="7" t="s">
        <v>394</v>
      </c>
      <c r="C379" s="16"/>
      <c r="D379" s="61"/>
      <c r="E379" s="61"/>
      <c r="F379" s="81"/>
      <c r="G379" s="335">
        <f t="shared" si="36"/>
        <v>0</v>
      </c>
      <c r="H379" s="332">
        <f t="shared" si="37"/>
        <v>0</v>
      </c>
      <c r="I379" s="333">
        <f t="shared" si="38"/>
        <v>0</v>
      </c>
      <c r="J379" s="37"/>
      <c r="K379" s="325"/>
      <c r="L379" s="461" t="str">
        <f t="shared" si="39"/>
        <v/>
      </c>
      <c r="M379" s="147"/>
      <c r="N379" s="173"/>
      <c r="O379" s="173"/>
    </row>
    <row r="380" spans="1:15" s="1" customFormat="1">
      <c r="A380" s="196">
        <v>351591</v>
      </c>
      <c r="B380" s="7" t="s">
        <v>395</v>
      </c>
      <c r="C380" s="16"/>
      <c r="D380" s="36"/>
      <c r="E380" s="61"/>
      <c r="F380" s="338">
        <f>IF(D380=0,0,+G379)</f>
        <v>0</v>
      </c>
      <c r="G380" s="335">
        <f t="shared" si="36"/>
        <v>0</v>
      </c>
      <c r="H380" s="332">
        <f t="shared" si="37"/>
        <v>0</v>
      </c>
      <c r="I380" s="333">
        <f t="shared" si="38"/>
        <v>0</v>
      </c>
      <c r="J380" s="37"/>
      <c r="K380" s="325"/>
      <c r="L380" s="461" t="str">
        <f t="shared" si="39"/>
        <v/>
      </c>
      <c r="M380" s="147"/>
      <c r="N380" s="173"/>
      <c r="O380" s="173"/>
    </row>
    <row r="381" spans="1:15" s="1" customFormat="1">
      <c r="A381" s="196">
        <v>354092</v>
      </c>
      <c r="B381" s="7" t="s">
        <v>223</v>
      </c>
      <c r="C381" s="16"/>
      <c r="D381" s="61"/>
      <c r="E381" s="61"/>
      <c r="F381" s="81"/>
      <c r="G381" s="335">
        <f t="shared" si="36"/>
        <v>0</v>
      </c>
      <c r="H381" s="332">
        <f t="shared" si="37"/>
        <v>0</v>
      </c>
      <c r="I381" s="333">
        <f t="shared" si="38"/>
        <v>0</v>
      </c>
      <c r="J381" s="37"/>
      <c r="K381" s="325"/>
      <c r="L381" s="461" t="str">
        <f t="shared" si="39"/>
        <v/>
      </c>
      <c r="M381" s="147"/>
      <c r="N381" s="173"/>
      <c r="O381" s="173"/>
    </row>
    <row r="382" spans="1:15" s="1" customFormat="1">
      <c r="A382" s="196">
        <v>354095</v>
      </c>
      <c r="B382" s="7" t="s">
        <v>186</v>
      </c>
      <c r="C382" s="16"/>
      <c r="D382" s="62"/>
      <c r="E382" s="62"/>
      <c r="F382" s="80"/>
      <c r="G382" s="341">
        <f>SUM(I375:I381)</f>
        <v>0</v>
      </c>
      <c r="H382" s="34"/>
      <c r="I382" s="35" t="s">
        <v>723</v>
      </c>
      <c r="J382" s="35"/>
      <c r="K382" s="509"/>
      <c r="L382" s="461"/>
      <c r="M382" s="147"/>
      <c r="N382" s="173"/>
      <c r="O382" s="173"/>
    </row>
    <row r="383" spans="1:15" s="1" customFormat="1">
      <c r="A383" s="196">
        <v>356520</v>
      </c>
      <c r="B383" s="10" t="s">
        <v>396</v>
      </c>
      <c r="C383" s="16"/>
      <c r="D383" s="61"/>
      <c r="E383" s="61"/>
      <c r="F383" s="81"/>
      <c r="G383" s="335">
        <f t="shared" ref="G383:G401" si="40">IF(X=0,(IF(Me=0,Sa,Me*Sa)),(IF(Me=0,Sa*X,Me*X*Sa)))</f>
        <v>0</v>
      </c>
      <c r="H383" s="37"/>
      <c r="I383" s="37"/>
      <c r="J383" s="37"/>
      <c r="K383" s="325"/>
      <c r="L383" s="461" t="str">
        <f t="shared" si="39"/>
        <v/>
      </c>
      <c r="M383" s="147"/>
      <c r="N383" s="173"/>
      <c r="O383" s="173"/>
    </row>
    <row r="384" spans="1:15" s="1" customFormat="1">
      <c r="A384" s="196">
        <v>356530</v>
      </c>
      <c r="B384" s="7" t="s">
        <v>397</v>
      </c>
      <c r="C384" s="16"/>
      <c r="D384" s="61"/>
      <c r="E384" s="61"/>
      <c r="F384" s="81"/>
      <c r="G384" s="335">
        <f t="shared" si="40"/>
        <v>0</v>
      </c>
      <c r="H384" s="37"/>
      <c r="I384" s="37"/>
      <c r="J384" s="37"/>
      <c r="K384" s="325"/>
      <c r="L384" s="461" t="str">
        <f t="shared" si="39"/>
        <v/>
      </c>
      <c r="M384" s="147"/>
      <c r="N384" s="173"/>
      <c r="O384" s="173"/>
    </row>
    <row r="385" spans="1:15" s="1" customFormat="1">
      <c r="A385" s="196">
        <v>356532</v>
      </c>
      <c r="B385" s="10" t="s">
        <v>398</v>
      </c>
      <c r="C385" s="16"/>
      <c r="D385" s="61"/>
      <c r="E385" s="61"/>
      <c r="F385" s="81"/>
      <c r="G385" s="335">
        <f t="shared" si="40"/>
        <v>0</v>
      </c>
      <c r="H385" s="37"/>
      <c r="I385" s="37"/>
      <c r="J385" s="37"/>
      <c r="K385" s="325"/>
      <c r="L385" s="461" t="str">
        <f t="shared" si="39"/>
        <v/>
      </c>
      <c r="M385" s="147"/>
      <c r="N385" s="173"/>
      <c r="O385" s="173"/>
    </row>
    <row r="386" spans="1:15" s="1" customFormat="1">
      <c r="A386" s="196">
        <v>356534</v>
      </c>
      <c r="B386" s="7" t="s">
        <v>399</v>
      </c>
      <c r="C386" s="16"/>
      <c r="D386" s="61"/>
      <c r="E386" s="61"/>
      <c r="F386" s="81"/>
      <c r="G386" s="335">
        <f t="shared" si="40"/>
        <v>0</v>
      </c>
      <c r="H386" s="37"/>
      <c r="I386" s="37"/>
      <c r="J386" s="37"/>
      <c r="K386" s="325"/>
      <c r="L386" s="461" t="str">
        <f t="shared" si="39"/>
        <v/>
      </c>
      <c r="M386" s="147"/>
      <c r="N386" s="173"/>
      <c r="O386" s="173"/>
    </row>
    <row r="387" spans="1:15" s="1" customFormat="1">
      <c r="A387" s="196">
        <v>356540</v>
      </c>
      <c r="B387" s="7" t="s">
        <v>400</v>
      </c>
      <c r="C387" s="16"/>
      <c r="D387" s="61"/>
      <c r="E387" s="61"/>
      <c r="F387" s="81"/>
      <c r="G387" s="335">
        <f t="shared" si="40"/>
        <v>0</v>
      </c>
      <c r="H387" s="37"/>
      <c r="I387" s="37"/>
      <c r="J387" s="37"/>
      <c r="K387" s="325"/>
      <c r="L387" s="461" t="str">
        <f t="shared" si="39"/>
        <v/>
      </c>
      <c r="M387" s="147"/>
      <c r="N387" s="173"/>
      <c r="O387" s="173"/>
    </row>
    <row r="388" spans="1:15" s="1" customFormat="1">
      <c r="A388" s="196">
        <v>356542</v>
      </c>
      <c r="B388" s="7" t="s">
        <v>401</v>
      </c>
      <c r="C388" s="16"/>
      <c r="D388" s="61"/>
      <c r="E388" s="61"/>
      <c r="F388" s="81"/>
      <c r="G388" s="335">
        <f t="shared" si="40"/>
        <v>0</v>
      </c>
      <c r="H388" s="37"/>
      <c r="I388" s="37"/>
      <c r="J388" s="37"/>
      <c r="K388" s="325"/>
      <c r="L388" s="461" t="str">
        <f t="shared" si="39"/>
        <v/>
      </c>
      <c r="M388" s="147"/>
      <c r="N388" s="173"/>
      <c r="O388" s="173"/>
    </row>
    <row r="389" spans="1:15" s="1" customFormat="1">
      <c r="A389" s="196">
        <v>356543</v>
      </c>
      <c r="B389" s="7" t="s">
        <v>402</v>
      </c>
      <c r="C389" s="16"/>
      <c r="D389" s="61"/>
      <c r="E389" s="61"/>
      <c r="F389" s="81"/>
      <c r="G389" s="335">
        <f t="shared" si="40"/>
        <v>0</v>
      </c>
      <c r="H389" s="37"/>
      <c r="I389" s="37"/>
      <c r="J389" s="37"/>
      <c r="K389" s="325"/>
      <c r="L389" s="461" t="str">
        <f t="shared" si="39"/>
        <v/>
      </c>
      <c r="M389" s="147"/>
      <c r="N389" s="173"/>
      <c r="O389" s="173"/>
    </row>
    <row r="390" spans="1:15" s="1" customFormat="1">
      <c r="A390" s="196">
        <v>356545</v>
      </c>
      <c r="B390" s="7" t="s">
        <v>403</v>
      </c>
      <c r="C390" s="16"/>
      <c r="D390" s="61"/>
      <c r="E390" s="61"/>
      <c r="F390" s="81"/>
      <c r="G390" s="335">
        <f t="shared" si="40"/>
        <v>0</v>
      </c>
      <c r="H390" s="37"/>
      <c r="I390" s="37"/>
      <c r="J390" s="37"/>
      <c r="K390" s="325"/>
      <c r="L390" s="461" t="str">
        <f t="shared" si="39"/>
        <v/>
      </c>
      <c r="M390" s="147"/>
      <c r="N390" s="173"/>
      <c r="O390" s="173"/>
    </row>
    <row r="391" spans="1:15" s="1" customFormat="1">
      <c r="A391" s="196">
        <v>356550</v>
      </c>
      <c r="B391" s="7" t="s">
        <v>404</v>
      </c>
      <c r="C391" s="16"/>
      <c r="D391" s="61"/>
      <c r="E391" s="61"/>
      <c r="F391" s="81"/>
      <c r="G391" s="335">
        <f t="shared" si="40"/>
        <v>0</v>
      </c>
      <c r="H391" s="34"/>
      <c r="I391" s="37"/>
      <c r="J391" s="37"/>
      <c r="K391" s="325"/>
      <c r="L391" s="461" t="str">
        <f t="shared" si="39"/>
        <v/>
      </c>
      <c r="M391" s="147"/>
      <c r="N391" s="173"/>
      <c r="O391" s="173"/>
    </row>
    <row r="392" spans="1:15" s="1" customFormat="1">
      <c r="A392" s="196">
        <v>356560</v>
      </c>
      <c r="B392" s="7" t="s">
        <v>405</v>
      </c>
      <c r="C392" s="16"/>
      <c r="D392" s="61"/>
      <c r="E392" s="61"/>
      <c r="F392" s="81"/>
      <c r="G392" s="335">
        <f t="shared" si="40"/>
        <v>0</v>
      </c>
      <c r="H392" s="34"/>
      <c r="I392" s="37"/>
      <c r="J392" s="37"/>
      <c r="K392" s="325"/>
      <c r="L392" s="461" t="str">
        <f t="shared" si="39"/>
        <v/>
      </c>
      <c r="M392" s="147"/>
      <c r="N392" s="173"/>
      <c r="O392" s="173"/>
    </row>
    <row r="393" spans="1:15" s="1" customFormat="1">
      <c r="A393" s="196">
        <v>359010</v>
      </c>
      <c r="B393" s="7" t="s">
        <v>187</v>
      </c>
      <c r="C393" s="16"/>
      <c r="D393" s="61"/>
      <c r="E393" s="61"/>
      <c r="F393" s="81"/>
      <c r="G393" s="335">
        <f t="shared" si="40"/>
        <v>0</v>
      </c>
      <c r="H393" s="34"/>
      <c r="I393" s="37"/>
      <c r="J393" s="37"/>
      <c r="K393" s="325"/>
      <c r="L393" s="461" t="str">
        <f t="shared" si="39"/>
        <v/>
      </c>
      <c r="M393" s="147"/>
      <c r="N393" s="173"/>
      <c r="O393" s="173"/>
    </row>
    <row r="394" spans="1:15" s="1" customFormat="1">
      <c r="A394" s="196">
        <v>359011</v>
      </c>
      <c r="B394" s="7" t="s">
        <v>289</v>
      </c>
      <c r="C394" s="16"/>
      <c r="D394" s="61"/>
      <c r="E394" s="61"/>
      <c r="F394" s="81"/>
      <c r="G394" s="335">
        <f t="shared" si="40"/>
        <v>0</v>
      </c>
      <c r="H394" s="34"/>
      <c r="I394" s="37"/>
      <c r="J394" s="37"/>
      <c r="K394" s="325"/>
      <c r="L394" s="461" t="str">
        <f t="shared" si="39"/>
        <v/>
      </c>
      <c r="M394" s="147"/>
      <c r="N394" s="173"/>
      <c r="O394" s="173"/>
    </row>
    <row r="395" spans="1:15" s="1" customFormat="1">
      <c r="A395" s="196">
        <v>359027</v>
      </c>
      <c r="B395" s="7" t="s">
        <v>294</v>
      </c>
      <c r="C395" s="16"/>
      <c r="D395" s="61"/>
      <c r="E395" s="61"/>
      <c r="F395" s="81"/>
      <c r="G395" s="335">
        <f t="shared" si="40"/>
        <v>0</v>
      </c>
      <c r="H395" s="34"/>
      <c r="I395" s="37"/>
      <c r="J395" s="37"/>
      <c r="K395" s="325"/>
      <c r="L395" s="461" t="str">
        <f t="shared" si="39"/>
        <v/>
      </c>
      <c r="M395" s="147"/>
      <c r="N395" s="173"/>
      <c r="O395" s="173"/>
    </row>
    <row r="396" spans="1:15" s="1" customFormat="1">
      <c r="A396" s="196">
        <v>359050</v>
      </c>
      <c r="B396" s="7" t="s">
        <v>298</v>
      </c>
      <c r="C396" s="16"/>
      <c r="D396" s="61"/>
      <c r="E396" s="61"/>
      <c r="F396" s="81"/>
      <c r="G396" s="335">
        <f t="shared" si="40"/>
        <v>0</v>
      </c>
      <c r="H396" s="34"/>
      <c r="I396" s="37"/>
      <c r="J396" s="37"/>
      <c r="K396" s="325"/>
      <c r="L396" s="461" t="str">
        <f t="shared" si="39"/>
        <v/>
      </c>
      <c r="M396" s="147"/>
      <c r="N396" s="173"/>
      <c r="O396" s="173"/>
    </row>
    <row r="397" spans="1:15" s="1" customFormat="1">
      <c r="A397" s="196">
        <v>359052</v>
      </c>
      <c r="B397" s="7" t="s">
        <v>364</v>
      </c>
      <c r="C397" s="16"/>
      <c r="D397" s="61"/>
      <c r="E397" s="61"/>
      <c r="F397" s="81"/>
      <c r="G397" s="335">
        <f t="shared" si="40"/>
        <v>0</v>
      </c>
      <c r="H397" s="34"/>
      <c r="I397" s="37"/>
      <c r="J397" s="37"/>
      <c r="K397" s="325"/>
      <c r="L397" s="461" t="str">
        <f t="shared" si="39"/>
        <v/>
      </c>
      <c r="M397" s="147"/>
      <c r="N397" s="173"/>
      <c r="O397" s="173"/>
    </row>
    <row r="398" spans="1:15" s="1" customFormat="1">
      <c r="A398" s="196">
        <v>359053</v>
      </c>
      <c r="B398" s="7" t="s">
        <v>365</v>
      </c>
      <c r="C398" s="16"/>
      <c r="D398" s="61"/>
      <c r="E398" s="61"/>
      <c r="F398" s="81"/>
      <c r="G398" s="335">
        <f t="shared" si="40"/>
        <v>0</v>
      </c>
      <c r="H398" s="34"/>
      <c r="I398" s="37"/>
      <c r="J398" s="37"/>
      <c r="K398" s="325"/>
      <c r="L398" s="461" t="str">
        <f t="shared" si="39"/>
        <v/>
      </c>
      <c r="M398" s="147"/>
      <c r="N398" s="173"/>
      <c r="O398" s="173"/>
    </row>
    <row r="399" spans="1:15" s="1" customFormat="1">
      <c r="A399" s="196">
        <v>359054</v>
      </c>
      <c r="B399" s="7" t="s">
        <v>366</v>
      </c>
      <c r="C399" s="16"/>
      <c r="D399" s="61"/>
      <c r="E399" s="61"/>
      <c r="F399" s="81"/>
      <c r="G399" s="335">
        <f t="shared" si="40"/>
        <v>0</v>
      </c>
      <c r="H399" s="34"/>
      <c r="I399" s="37"/>
      <c r="J399" s="37"/>
      <c r="K399" s="325"/>
      <c r="L399" s="461" t="str">
        <f t="shared" si="39"/>
        <v/>
      </c>
      <c r="M399" s="147"/>
      <c r="N399" s="173"/>
      <c r="O399" s="173"/>
    </row>
    <row r="400" spans="1:15" s="1" customFormat="1">
      <c r="A400" s="196">
        <v>359064</v>
      </c>
      <c r="B400" s="7" t="s">
        <v>302</v>
      </c>
      <c r="C400" s="16"/>
      <c r="D400" s="61"/>
      <c r="E400" s="61"/>
      <c r="F400" s="81"/>
      <c r="G400" s="335">
        <f t="shared" si="40"/>
        <v>0</v>
      </c>
      <c r="H400" s="34"/>
      <c r="I400" s="37"/>
      <c r="J400" s="37"/>
      <c r="K400" s="325"/>
      <c r="L400" s="461" t="str">
        <f t="shared" si="39"/>
        <v/>
      </c>
      <c r="M400" s="147"/>
      <c r="N400" s="173"/>
      <c r="O400" s="173"/>
    </row>
    <row r="401" spans="1:15" s="1" customFormat="1">
      <c r="A401" s="196">
        <v>359069</v>
      </c>
      <c r="B401" s="190" t="s">
        <v>193</v>
      </c>
      <c r="C401" s="191" t="s">
        <v>720</v>
      </c>
      <c r="D401" s="192"/>
      <c r="E401" s="192"/>
      <c r="F401" s="193"/>
      <c r="G401" s="336">
        <f t="shared" si="40"/>
        <v>0</v>
      </c>
      <c r="H401" s="34"/>
      <c r="I401" s="37"/>
      <c r="J401" s="37"/>
      <c r="K401" s="325"/>
      <c r="L401" s="461" t="str">
        <f t="shared" si="39"/>
        <v/>
      </c>
      <c r="M401" s="147"/>
      <c r="N401" s="173"/>
      <c r="O401" s="173"/>
    </row>
    <row r="402" spans="1:15" s="1" customFormat="1" ht="14" thickBot="1">
      <c r="A402" s="201" t="s">
        <v>149</v>
      </c>
      <c r="C402" s="18"/>
      <c r="D402" s="37"/>
      <c r="E402" s="54"/>
      <c r="F402" s="76" t="s">
        <v>722</v>
      </c>
      <c r="G402" s="340">
        <f>SUM(G375:G401)</f>
        <v>0</v>
      </c>
      <c r="H402" s="34"/>
      <c r="I402" s="37"/>
      <c r="J402" s="37"/>
      <c r="K402" s="324"/>
      <c r="L402" s="340">
        <f>SUM(L375:L401)</f>
        <v>0</v>
      </c>
      <c r="M402" s="147"/>
      <c r="N402" s="173"/>
      <c r="O402" s="173"/>
    </row>
    <row r="403" spans="1:15" s="1" customFormat="1" ht="0.75" customHeight="1" thickTop="1">
      <c r="A403" s="198"/>
      <c r="C403" s="17"/>
      <c r="D403" s="37"/>
      <c r="E403" s="54"/>
      <c r="F403" s="76"/>
      <c r="G403" s="37"/>
      <c r="H403" s="34"/>
      <c r="I403" s="37"/>
      <c r="J403" s="37"/>
      <c r="K403" s="324"/>
      <c r="L403" s="457"/>
      <c r="M403" s="147"/>
      <c r="N403" s="173"/>
      <c r="O403" s="173"/>
    </row>
    <row r="404" spans="1:15" s="1" customFormat="1" ht="24.75" customHeight="1" thickTop="1">
      <c r="A404" s="200" t="s">
        <v>157</v>
      </c>
      <c r="B404" s="2"/>
      <c r="C404" s="17"/>
      <c r="D404" s="149" t="s">
        <v>41</v>
      </c>
      <c r="E404" s="150" t="s">
        <v>13</v>
      </c>
      <c r="F404" s="149" t="s">
        <v>14</v>
      </c>
      <c r="G404" s="149" t="s">
        <v>15</v>
      </c>
      <c r="H404" s="149" t="s">
        <v>16</v>
      </c>
      <c r="I404" s="151" t="s">
        <v>17</v>
      </c>
      <c r="J404" s="151"/>
      <c r="K404" s="324"/>
      <c r="L404" s="459" t="s">
        <v>18</v>
      </c>
      <c r="M404" s="147"/>
      <c r="N404" s="173"/>
      <c r="O404" s="173"/>
    </row>
    <row r="405" spans="1:15" s="1" customFormat="1">
      <c r="A405" s="196">
        <v>361610</v>
      </c>
      <c r="B405" s="7" t="s">
        <v>215</v>
      </c>
      <c r="C405" s="16"/>
      <c r="D405" s="61"/>
      <c r="E405" s="61"/>
      <c r="F405" s="81"/>
      <c r="G405" s="334">
        <f t="shared" ref="G405:G417" si="41">IF(X=0,(IF(Me=0,Sa,Me*Sa)),(IF(Me=0,Sa*X,Me*X*Sa)))</f>
        <v>0</v>
      </c>
      <c r="H405" s="332">
        <f t="shared" ref="H405:H417" si="42">IF(Sum,Sos,0)</f>
        <v>0</v>
      </c>
      <c r="I405" s="333">
        <f t="shared" ref="I405:I417" si="43">IF(Prosent&lt;&gt;0,(Sum*Prosent)/100,0)</f>
        <v>0</v>
      </c>
      <c r="J405" s="37"/>
      <c r="K405" s="325"/>
      <c r="L405" s="461" t="str">
        <f t="shared" ref="L405:L434" si="44">IF(FMVA&lt;&gt;"",(Sum*mva)-Sum,"")</f>
        <v/>
      </c>
      <c r="M405" s="147"/>
      <c r="N405" s="173"/>
      <c r="O405" s="173"/>
    </row>
    <row r="406" spans="1:15" s="1" customFormat="1">
      <c r="A406" s="196">
        <v>361611</v>
      </c>
      <c r="B406" s="10" t="s">
        <v>216</v>
      </c>
      <c r="C406" s="16"/>
      <c r="D406" s="46"/>
      <c r="E406" s="61"/>
      <c r="F406" s="338">
        <f>IF(D406=0,0,+G405)</f>
        <v>0</v>
      </c>
      <c r="G406" s="335">
        <f t="shared" si="41"/>
        <v>0</v>
      </c>
      <c r="H406" s="332">
        <f t="shared" si="42"/>
        <v>0</v>
      </c>
      <c r="I406" s="333">
        <f t="shared" si="43"/>
        <v>0</v>
      </c>
      <c r="J406" s="37"/>
      <c r="K406" s="325"/>
      <c r="L406" s="461" t="str">
        <f t="shared" si="44"/>
        <v/>
      </c>
      <c r="M406" s="147"/>
      <c r="N406" s="173"/>
      <c r="O406" s="173"/>
    </row>
    <row r="407" spans="1:15" s="1" customFormat="1">
      <c r="A407" s="196">
        <v>361612</v>
      </c>
      <c r="B407" s="7" t="s">
        <v>406</v>
      </c>
      <c r="C407" s="16"/>
      <c r="D407" s="61"/>
      <c r="E407" s="61"/>
      <c r="F407" s="81"/>
      <c r="G407" s="335">
        <f t="shared" si="41"/>
        <v>0</v>
      </c>
      <c r="H407" s="332">
        <f t="shared" si="42"/>
        <v>0</v>
      </c>
      <c r="I407" s="333">
        <f t="shared" si="43"/>
        <v>0</v>
      </c>
      <c r="J407" s="37"/>
      <c r="K407" s="325"/>
      <c r="L407" s="461" t="str">
        <f t="shared" si="44"/>
        <v/>
      </c>
      <c r="M407" s="147"/>
      <c r="N407" s="173"/>
      <c r="O407" s="173"/>
    </row>
    <row r="408" spans="1:15" s="1" customFormat="1">
      <c r="A408" s="196">
        <v>361613</v>
      </c>
      <c r="B408" s="10" t="s">
        <v>407</v>
      </c>
      <c r="C408" s="16"/>
      <c r="D408" s="46"/>
      <c r="E408" s="61"/>
      <c r="F408" s="338">
        <f>IF(D408=0,0,+G407)</f>
        <v>0</v>
      </c>
      <c r="G408" s="335">
        <f t="shared" si="41"/>
        <v>0</v>
      </c>
      <c r="H408" s="332">
        <f t="shared" si="42"/>
        <v>0</v>
      </c>
      <c r="I408" s="333">
        <f t="shared" si="43"/>
        <v>0</v>
      </c>
      <c r="J408" s="37"/>
      <c r="K408" s="325"/>
      <c r="L408" s="461" t="str">
        <f t="shared" si="44"/>
        <v/>
      </c>
      <c r="M408" s="147"/>
      <c r="N408" s="173"/>
      <c r="O408" s="173"/>
    </row>
    <row r="409" spans="1:15" s="1" customFormat="1">
      <c r="A409" s="196">
        <v>361614</v>
      </c>
      <c r="B409" s="7" t="s">
        <v>408</v>
      </c>
      <c r="C409" s="16"/>
      <c r="D409" s="61"/>
      <c r="E409" s="61"/>
      <c r="F409" s="81"/>
      <c r="G409" s="335">
        <f t="shared" si="41"/>
        <v>0</v>
      </c>
      <c r="H409" s="332">
        <f t="shared" si="42"/>
        <v>0</v>
      </c>
      <c r="I409" s="333">
        <f t="shared" si="43"/>
        <v>0</v>
      </c>
      <c r="J409" s="37"/>
      <c r="K409" s="325"/>
      <c r="L409" s="461" t="str">
        <f t="shared" si="44"/>
        <v/>
      </c>
      <c r="M409" s="147"/>
      <c r="N409" s="173"/>
      <c r="O409" s="173"/>
    </row>
    <row r="410" spans="1:15" s="1" customFormat="1">
      <c r="A410" s="196">
        <v>361615</v>
      </c>
      <c r="B410" s="10" t="s">
        <v>409</v>
      </c>
      <c r="C410" s="16"/>
      <c r="D410" s="46"/>
      <c r="E410" s="61"/>
      <c r="F410" s="338">
        <f>IF(D410=0,0,+G409)</f>
        <v>0</v>
      </c>
      <c r="G410" s="335">
        <f t="shared" si="41"/>
        <v>0</v>
      </c>
      <c r="H410" s="332">
        <f t="shared" si="42"/>
        <v>0</v>
      </c>
      <c r="I410" s="333">
        <f t="shared" si="43"/>
        <v>0</v>
      </c>
      <c r="J410" s="37"/>
      <c r="K410" s="325"/>
      <c r="L410" s="461" t="str">
        <f t="shared" si="44"/>
        <v/>
      </c>
      <c r="M410" s="147"/>
      <c r="N410" s="173"/>
      <c r="O410" s="173"/>
    </row>
    <row r="411" spans="1:15" s="1" customFormat="1">
      <c r="A411" s="196">
        <v>361620</v>
      </c>
      <c r="B411" s="7" t="s">
        <v>410</v>
      </c>
      <c r="C411" s="16"/>
      <c r="D411" s="61"/>
      <c r="E411" s="61"/>
      <c r="F411" s="81"/>
      <c r="G411" s="335">
        <f t="shared" si="41"/>
        <v>0</v>
      </c>
      <c r="H411" s="332">
        <f t="shared" si="42"/>
        <v>0</v>
      </c>
      <c r="I411" s="333">
        <f t="shared" si="43"/>
        <v>0</v>
      </c>
      <c r="J411" s="37"/>
      <c r="K411" s="325"/>
      <c r="L411" s="461" t="str">
        <f t="shared" si="44"/>
        <v/>
      </c>
      <c r="M411" s="147"/>
      <c r="N411" s="173"/>
      <c r="O411" s="173"/>
    </row>
    <row r="412" spans="1:15" s="1" customFormat="1">
      <c r="A412" s="196">
        <v>361621</v>
      </c>
      <c r="B412" s="10" t="s">
        <v>411</v>
      </c>
      <c r="C412" s="16"/>
      <c r="D412" s="46"/>
      <c r="E412" s="61"/>
      <c r="F412" s="338">
        <f>IF(D412=0,0,+G411)</f>
        <v>0</v>
      </c>
      <c r="G412" s="335">
        <f t="shared" si="41"/>
        <v>0</v>
      </c>
      <c r="H412" s="332">
        <f t="shared" si="42"/>
        <v>0</v>
      </c>
      <c r="I412" s="333">
        <f t="shared" si="43"/>
        <v>0</v>
      </c>
      <c r="J412" s="37"/>
      <c r="K412" s="325"/>
      <c r="L412" s="461" t="str">
        <f t="shared" si="44"/>
        <v/>
      </c>
      <c r="M412" s="147"/>
      <c r="N412" s="173"/>
      <c r="O412" s="173"/>
    </row>
    <row r="413" spans="1:15" s="1" customFormat="1">
      <c r="A413" s="196">
        <v>361630</v>
      </c>
      <c r="B413" s="7" t="s">
        <v>412</v>
      </c>
      <c r="C413" s="16"/>
      <c r="D413" s="61"/>
      <c r="E413" s="61"/>
      <c r="F413" s="81"/>
      <c r="G413" s="335">
        <f t="shared" si="41"/>
        <v>0</v>
      </c>
      <c r="H413" s="332">
        <f t="shared" si="42"/>
        <v>0</v>
      </c>
      <c r="I413" s="333">
        <f t="shared" si="43"/>
        <v>0</v>
      </c>
      <c r="J413" s="37"/>
      <c r="K413" s="325"/>
      <c r="L413" s="461" t="str">
        <f t="shared" si="44"/>
        <v/>
      </c>
      <c r="M413" s="147"/>
      <c r="N413" s="173"/>
      <c r="O413" s="173"/>
    </row>
    <row r="414" spans="1:15" s="1" customFormat="1">
      <c r="A414" s="196">
        <v>361631</v>
      </c>
      <c r="B414" s="10" t="s">
        <v>413</v>
      </c>
      <c r="C414" s="16"/>
      <c r="D414" s="46"/>
      <c r="E414" s="61"/>
      <c r="F414" s="338">
        <f>IF(D414=0,0,+G413)</f>
        <v>0</v>
      </c>
      <c r="G414" s="335">
        <f t="shared" si="41"/>
        <v>0</v>
      </c>
      <c r="H414" s="332">
        <f t="shared" si="42"/>
        <v>0</v>
      </c>
      <c r="I414" s="333">
        <f t="shared" si="43"/>
        <v>0</v>
      </c>
      <c r="J414" s="37"/>
      <c r="K414" s="325"/>
      <c r="L414" s="461" t="str">
        <f t="shared" si="44"/>
        <v/>
      </c>
      <c r="M414" s="147"/>
      <c r="N414" s="173"/>
      <c r="O414" s="173"/>
    </row>
    <row r="415" spans="1:15" s="1" customFormat="1">
      <c r="A415" s="196">
        <v>361690</v>
      </c>
      <c r="B415" s="7" t="s">
        <v>414</v>
      </c>
      <c r="C415" s="16"/>
      <c r="D415" s="61"/>
      <c r="E415" s="61"/>
      <c r="F415" s="81"/>
      <c r="G415" s="335">
        <f t="shared" si="41"/>
        <v>0</v>
      </c>
      <c r="H415" s="332">
        <f t="shared" si="42"/>
        <v>0</v>
      </c>
      <c r="I415" s="333">
        <f t="shared" si="43"/>
        <v>0</v>
      </c>
      <c r="J415" s="37"/>
      <c r="K415" s="325"/>
      <c r="L415" s="461" t="str">
        <f t="shared" si="44"/>
        <v/>
      </c>
      <c r="M415" s="147"/>
      <c r="N415" s="173"/>
      <c r="O415" s="173"/>
    </row>
    <row r="416" spans="1:15" s="1" customFormat="1">
      <c r="A416" s="196">
        <v>361691</v>
      </c>
      <c r="B416" s="7" t="s">
        <v>415</v>
      </c>
      <c r="C416" s="16"/>
      <c r="D416" s="46"/>
      <c r="E416" s="61"/>
      <c r="F416" s="338">
        <f>IF(D416=0,0,+G415)</f>
        <v>0</v>
      </c>
      <c r="G416" s="335">
        <f t="shared" si="41"/>
        <v>0</v>
      </c>
      <c r="H416" s="332">
        <f t="shared" si="42"/>
        <v>0</v>
      </c>
      <c r="I416" s="333">
        <f t="shared" si="43"/>
        <v>0</v>
      </c>
      <c r="J416" s="37"/>
      <c r="K416" s="325"/>
      <c r="L416" s="461" t="str">
        <f t="shared" si="44"/>
        <v/>
      </c>
      <c r="M416" s="147"/>
      <c r="N416" s="173"/>
      <c r="O416" s="173"/>
    </row>
    <row r="417" spans="1:15" s="1" customFormat="1">
      <c r="A417" s="196">
        <v>364092</v>
      </c>
      <c r="B417" s="7" t="s">
        <v>223</v>
      </c>
      <c r="C417" s="16"/>
      <c r="D417" s="61"/>
      <c r="E417" s="61"/>
      <c r="F417" s="81"/>
      <c r="G417" s="335">
        <f t="shared" si="41"/>
        <v>0</v>
      </c>
      <c r="H417" s="332">
        <f t="shared" si="42"/>
        <v>0</v>
      </c>
      <c r="I417" s="333">
        <f t="shared" si="43"/>
        <v>0</v>
      </c>
      <c r="J417" s="37"/>
      <c r="K417" s="325"/>
      <c r="L417" s="461" t="str">
        <f t="shared" si="44"/>
        <v/>
      </c>
      <c r="M417" s="147"/>
      <c r="N417" s="173"/>
      <c r="O417" s="173"/>
    </row>
    <row r="418" spans="1:15" s="1" customFormat="1">
      <c r="A418" s="196">
        <v>364095</v>
      </c>
      <c r="B418" s="10" t="s">
        <v>186</v>
      </c>
      <c r="C418" s="16"/>
      <c r="D418" s="62"/>
      <c r="E418" s="62"/>
      <c r="F418" s="84"/>
      <c r="G418" s="341">
        <f>SUM(I405:I417)</f>
        <v>0</v>
      </c>
      <c r="H418" s="34"/>
      <c r="I418" s="35" t="s">
        <v>723</v>
      </c>
      <c r="J418" s="35"/>
      <c r="K418" s="509"/>
      <c r="L418" s="461"/>
      <c r="M418" s="147"/>
      <c r="N418" s="173"/>
      <c r="O418" s="173"/>
    </row>
    <row r="419" spans="1:15" s="1" customFormat="1">
      <c r="A419" s="196">
        <v>366620</v>
      </c>
      <c r="B419" s="7" t="s">
        <v>416</v>
      </c>
      <c r="C419" s="16"/>
      <c r="D419" s="61"/>
      <c r="E419" s="61"/>
      <c r="F419" s="81"/>
      <c r="G419" s="335">
        <f t="shared" ref="G419:G434" si="45">IF(X=0,(IF(Me=0,Sa,Me*Sa)),(IF(Me=0,Sa*X,Me*X*Sa)))</f>
        <v>0</v>
      </c>
      <c r="H419" s="37"/>
      <c r="I419" s="37"/>
      <c r="J419" s="37"/>
      <c r="K419" s="325"/>
      <c r="L419" s="461" t="str">
        <f t="shared" si="44"/>
        <v/>
      </c>
      <c r="M419" s="147"/>
      <c r="N419" s="173"/>
      <c r="O419" s="173"/>
    </row>
    <row r="420" spans="1:15" s="1" customFormat="1">
      <c r="A420" s="196">
        <v>366630</v>
      </c>
      <c r="B420" s="7" t="s">
        <v>417</v>
      </c>
      <c r="C420" s="16"/>
      <c r="D420" s="61"/>
      <c r="E420" s="61"/>
      <c r="F420" s="81"/>
      <c r="G420" s="335">
        <f t="shared" si="45"/>
        <v>0</v>
      </c>
      <c r="H420" s="37"/>
      <c r="I420" s="37"/>
      <c r="J420" s="37"/>
      <c r="K420" s="325"/>
      <c r="L420" s="461" t="str">
        <f t="shared" si="44"/>
        <v/>
      </c>
      <c r="M420" s="147"/>
      <c r="N420" s="173"/>
      <c r="O420" s="173"/>
    </row>
    <row r="421" spans="1:15" s="1" customFormat="1">
      <c r="A421" s="196">
        <v>366640</v>
      </c>
      <c r="B421" s="7" t="s">
        <v>418</v>
      </c>
      <c r="C421" s="16"/>
      <c r="D421" s="61"/>
      <c r="E421" s="61"/>
      <c r="F421" s="81"/>
      <c r="G421" s="335">
        <f t="shared" si="45"/>
        <v>0</v>
      </c>
      <c r="H421" s="37"/>
      <c r="I421" s="37"/>
      <c r="J421" s="37"/>
      <c r="K421" s="325"/>
      <c r="L421" s="461" t="str">
        <f t="shared" si="44"/>
        <v/>
      </c>
      <c r="M421" s="147"/>
      <c r="N421" s="173"/>
      <c r="O421" s="173"/>
    </row>
    <row r="422" spans="1:15" s="1" customFormat="1">
      <c r="A422" s="196">
        <v>366650</v>
      </c>
      <c r="B422" s="7" t="s">
        <v>419</v>
      </c>
      <c r="C422" s="16"/>
      <c r="D422" s="61"/>
      <c r="E422" s="61"/>
      <c r="F422" s="81"/>
      <c r="G422" s="335">
        <f t="shared" si="45"/>
        <v>0</v>
      </c>
      <c r="H422" s="34"/>
      <c r="I422" s="37"/>
      <c r="J422" s="37"/>
      <c r="K422" s="325"/>
      <c r="L422" s="461" t="str">
        <f t="shared" si="44"/>
        <v/>
      </c>
      <c r="M422" s="147"/>
      <c r="N422" s="173"/>
      <c r="O422" s="173"/>
    </row>
    <row r="423" spans="1:15" s="1" customFormat="1">
      <c r="A423" s="196">
        <v>366660</v>
      </c>
      <c r="B423" s="7" t="s">
        <v>420</v>
      </c>
      <c r="C423" s="16"/>
      <c r="D423" s="61"/>
      <c r="E423" s="61"/>
      <c r="F423" s="81"/>
      <c r="G423" s="335">
        <f t="shared" si="45"/>
        <v>0</v>
      </c>
      <c r="H423" s="34"/>
      <c r="I423" s="37"/>
      <c r="J423" s="37"/>
      <c r="K423" s="325"/>
      <c r="L423" s="461" t="str">
        <f t="shared" si="44"/>
        <v/>
      </c>
      <c r="M423" s="147"/>
      <c r="N423" s="173"/>
      <c r="O423" s="173"/>
    </row>
    <row r="424" spans="1:15" s="1" customFormat="1">
      <c r="A424" s="196">
        <v>366670</v>
      </c>
      <c r="B424" s="7" t="s">
        <v>421</v>
      </c>
      <c r="C424" s="16"/>
      <c r="D424" s="61"/>
      <c r="E424" s="61"/>
      <c r="F424" s="81"/>
      <c r="G424" s="335">
        <f t="shared" si="45"/>
        <v>0</v>
      </c>
      <c r="H424" s="34"/>
      <c r="I424" s="37"/>
      <c r="J424" s="37"/>
      <c r="K424" s="325"/>
      <c r="L424" s="461" t="str">
        <f t="shared" si="44"/>
        <v/>
      </c>
      <c r="M424" s="147"/>
      <c r="N424" s="173"/>
      <c r="O424" s="173"/>
    </row>
    <row r="425" spans="1:15" s="1" customFormat="1">
      <c r="A425" s="196">
        <v>369011</v>
      </c>
      <c r="B425" s="7" t="s">
        <v>289</v>
      </c>
      <c r="C425" s="16"/>
      <c r="D425" s="61"/>
      <c r="E425" s="61"/>
      <c r="F425" s="81"/>
      <c r="G425" s="335">
        <f t="shared" si="45"/>
        <v>0</v>
      </c>
      <c r="H425" s="34"/>
      <c r="I425" s="37"/>
      <c r="J425" s="37"/>
      <c r="K425" s="325"/>
      <c r="L425" s="461" t="str">
        <f t="shared" si="44"/>
        <v/>
      </c>
      <c r="M425" s="147"/>
      <c r="N425" s="173"/>
      <c r="O425" s="173"/>
    </row>
    <row r="426" spans="1:15" s="1" customFormat="1">
      <c r="A426" s="196">
        <v>369027</v>
      </c>
      <c r="B426" s="7" t="s">
        <v>294</v>
      </c>
      <c r="C426" s="16"/>
      <c r="D426" s="61"/>
      <c r="E426" s="61"/>
      <c r="F426" s="81"/>
      <c r="G426" s="335">
        <f t="shared" si="45"/>
        <v>0</v>
      </c>
      <c r="H426" s="34"/>
      <c r="I426" s="37"/>
      <c r="J426" s="37"/>
      <c r="K426" s="325"/>
      <c r="L426" s="461" t="str">
        <f t="shared" si="44"/>
        <v/>
      </c>
      <c r="M426" s="147"/>
      <c r="N426" s="173"/>
      <c r="O426" s="173"/>
    </row>
    <row r="427" spans="1:15" s="1" customFormat="1">
      <c r="A427" s="196">
        <v>369040</v>
      </c>
      <c r="B427" s="7" t="s">
        <v>232</v>
      </c>
      <c r="C427" s="16"/>
      <c r="D427" s="61"/>
      <c r="E427" s="61"/>
      <c r="F427" s="81"/>
      <c r="G427" s="335">
        <f t="shared" si="45"/>
        <v>0</v>
      </c>
      <c r="H427" s="34"/>
      <c r="I427" s="37"/>
      <c r="J427" s="37"/>
      <c r="K427" s="325"/>
      <c r="L427" s="461" t="str">
        <f t="shared" si="44"/>
        <v/>
      </c>
      <c r="M427" s="147"/>
      <c r="N427" s="173"/>
      <c r="O427" s="173"/>
    </row>
    <row r="428" spans="1:15" s="1" customFormat="1">
      <c r="A428" s="196">
        <v>369050</v>
      </c>
      <c r="B428" s="7" t="s">
        <v>298</v>
      </c>
      <c r="C428" s="16"/>
      <c r="D428" s="61"/>
      <c r="E428" s="61"/>
      <c r="F428" s="81"/>
      <c r="G428" s="335">
        <f t="shared" si="45"/>
        <v>0</v>
      </c>
      <c r="H428" s="34"/>
      <c r="I428" s="37"/>
      <c r="J428" s="37"/>
      <c r="K428" s="325"/>
      <c r="L428" s="461" t="str">
        <f t="shared" si="44"/>
        <v/>
      </c>
      <c r="M428" s="147"/>
      <c r="N428" s="173"/>
      <c r="O428" s="173"/>
    </row>
    <row r="429" spans="1:15" s="1" customFormat="1">
      <c r="A429" s="196">
        <v>369052</v>
      </c>
      <c r="B429" s="7" t="s">
        <v>364</v>
      </c>
      <c r="C429" s="16"/>
      <c r="D429" s="61"/>
      <c r="E429" s="61"/>
      <c r="F429" s="81"/>
      <c r="G429" s="335">
        <f t="shared" si="45"/>
        <v>0</v>
      </c>
      <c r="H429" s="34"/>
      <c r="I429" s="37"/>
      <c r="J429" s="37"/>
      <c r="K429" s="325"/>
      <c r="L429" s="461" t="str">
        <f t="shared" si="44"/>
        <v/>
      </c>
      <c r="M429" s="147"/>
      <c r="N429" s="173"/>
      <c r="O429" s="173"/>
    </row>
    <row r="430" spans="1:15" s="1" customFormat="1">
      <c r="A430" s="196">
        <v>369053</v>
      </c>
      <c r="B430" s="7" t="s">
        <v>365</v>
      </c>
      <c r="C430" s="16"/>
      <c r="D430" s="61"/>
      <c r="E430" s="61"/>
      <c r="F430" s="81"/>
      <c r="G430" s="335">
        <f t="shared" si="45"/>
        <v>0</v>
      </c>
      <c r="H430" s="34"/>
      <c r="I430" s="37"/>
      <c r="J430" s="37"/>
      <c r="K430" s="325"/>
      <c r="L430" s="461" t="str">
        <f t="shared" si="44"/>
        <v/>
      </c>
      <c r="M430" s="147"/>
      <c r="N430" s="173"/>
      <c r="O430" s="173"/>
    </row>
    <row r="431" spans="1:15" s="1" customFormat="1">
      <c r="A431" s="196">
        <v>369054</v>
      </c>
      <c r="B431" s="7" t="s">
        <v>366</v>
      </c>
      <c r="C431" s="16"/>
      <c r="D431" s="61"/>
      <c r="E431" s="61"/>
      <c r="F431" s="81"/>
      <c r="G431" s="335">
        <f t="shared" si="45"/>
        <v>0</v>
      </c>
      <c r="H431" s="34"/>
      <c r="I431" s="37"/>
      <c r="J431" s="37"/>
      <c r="K431" s="325"/>
      <c r="L431" s="461" t="str">
        <f t="shared" si="44"/>
        <v/>
      </c>
      <c r="M431" s="147"/>
      <c r="N431" s="173"/>
      <c r="O431" s="173"/>
    </row>
    <row r="432" spans="1:15" s="1" customFormat="1">
      <c r="A432" s="196">
        <v>369060</v>
      </c>
      <c r="B432" s="7" t="s">
        <v>191</v>
      </c>
      <c r="C432" s="16"/>
      <c r="D432" s="61"/>
      <c r="E432" s="61"/>
      <c r="F432" s="81"/>
      <c r="G432" s="335">
        <f t="shared" si="45"/>
        <v>0</v>
      </c>
      <c r="H432" s="34"/>
      <c r="I432" s="37"/>
      <c r="J432" s="37"/>
      <c r="K432" s="325"/>
      <c r="L432" s="461" t="str">
        <f t="shared" si="44"/>
        <v/>
      </c>
      <c r="M432" s="147"/>
      <c r="N432" s="173"/>
      <c r="O432" s="173"/>
    </row>
    <row r="433" spans="1:15" s="1" customFormat="1">
      <c r="A433" s="196">
        <v>369064</v>
      </c>
      <c r="B433" s="7" t="s">
        <v>302</v>
      </c>
      <c r="C433" s="16"/>
      <c r="D433" s="61"/>
      <c r="E433" s="61"/>
      <c r="F433" s="81"/>
      <c r="G433" s="335">
        <f t="shared" si="45"/>
        <v>0</v>
      </c>
      <c r="H433" s="34"/>
      <c r="I433" s="37"/>
      <c r="J433" s="37"/>
      <c r="K433" s="325"/>
      <c r="L433" s="461" t="str">
        <f t="shared" si="44"/>
        <v/>
      </c>
      <c r="M433" s="147"/>
      <c r="N433" s="173"/>
      <c r="O433" s="173"/>
    </row>
    <row r="434" spans="1:15" s="1" customFormat="1">
      <c r="A434" s="196">
        <v>369069</v>
      </c>
      <c r="B434" s="190" t="s">
        <v>193</v>
      </c>
      <c r="C434" s="191" t="s">
        <v>720</v>
      </c>
      <c r="D434" s="192"/>
      <c r="E434" s="192"/>
      <c r="F434" s="193"/>
      <c r="G434" s="336">
        <f t="shared" si="45"/>
        <v>0</v>
      </c>
      <c r="H434" s="34"/>
      <c r="I434" s="37"/>
      <c r="J434" s="37"/>
      <c r="K434" s="325"/>
      <c r="L434" s="461" t="str">
        <f t="shared" si="44"/>
        <v/>
      </c>
      <c r="M434" s="147"/>
      <c r="N434" s="173"/>
      <c r="O434" s="173"/>
    </row>
    <row r="435" spans="1:15" s="1" customFormat="1" ht="14" thickBot="1">
      <c r="A435" s="201" t="s">
        <v>149</v>
      </c>
      <c r="C435" s="18"/>
      <c r="D435" s="37"/>
      <c r="E435" s="54"/>
      <c r="F435" s="76" t="s">
        <v>722</v>
      </c>
      <c r="G435" s="340">
        <f>SUM(G405:G434)</f>
        <v>0</v>
      </c>
      <c r="H435" s="34"/>
      <c r="I435" s="37"/>
      <c r="J435" s="37"/>
      <c r="K435" s="324"/>
      <c r="L435" s="340">
        <f>SUM(L405:L434)</f>
        <v>0</v>
      </c>
      <c r="M435" s="147"/>
      <c r="N435" s="173"/>
      <c r="O435" s="173"/>
    </row>
    <row r="436" spans="1:15" s="1" customFormat="1" ht="0.75" customHeight="1" thickTop="1">
      <c r="A436" s="198"/>
      <c r="C436" s="17"/>
      <c r="D436" s="37"/>
      <c r="E436" s="54"/>
      <c r="F436" s="76"/>
      <c r="G436" s="37"/>
      <c r="H436" s="34"/>
      <c r="I436" s="37"/>
      <c r="J436" s="37"/>
      <c r="K436" s="324"/>
      <c r="L436" s="457"/>
      <c r="M436" s="147"/>
      <c r="N436" s="173"/>
      <c r="O436" s="173"/>
    </row>
    <row r="437" spans="1:15" s="1" customFormat="1" ht="24.75" customHeight="1" thickTop="1">
      <c r="A437" s="200" t="s">
        <v>158</v>
      </c>
      <c r="B437" s="2"/>
      <c r="C437" s="17"/>
      <c r="D437" s="149" t="s">
        <v>41</v>
      </c>
      <c r="E437" s="150" t="s">
        <v>13</v>
      </c>
      <c r="F437" s="149" t="s">
        <v>14</v>
      </c>
      <c r="G437" s="149" t="s">
        <v>15</v>
      </c>
      <c r="H437" s="149" t="s">
        <v>16</v>
      </c>
      <c r="I437" s="151" t="s">
        <v>17</v>
      </c>
      <c r="J437" s="151"/>
      <c r="K437" s="324"/>
      <c r="L437" s="459" t="s">
        <v>18</v>
      </c>
      <c r="M437" s="147"/>
      <c r="N437" s="173"/>
      <c r="O437" s="173"/>
    </row>
    <row r="438" spans="1:15" s="1" customFormat="1">
      <c r="A438" s="196">
        <v>371710</v>
      </c>
      <c r="B438" s="7" t="s">
        <v>422</v>
      </c>
      <c r="C438" s="16"/>
      <c r="D438" s="61"/>
      <c r="E438" s="61"/>
      <c r="F438" s="81"/>
      <c r="G438" s="334">
        <f t="shared" ref="G438:G452" si="46">IF(X=0,(IF(Me=0,Sa,Me*Sa)),(IF(Me=0,Sa*X,Me*X*Sa)))</f>
        <v>0</v>
      </c>
      <c r="H438" s="332">
        <f t="shared" ref="H438:H452" si="47">IF(Sum,Sos,0)</f>
        <v>0</v>
      </c>
      <c r="I438" s="333">
        <f t="shared" ref="I438:I452" si="48">IF(Prosent&lt;&gt;0,(Sum*Prosent)/100,0)</f>
        <v>0</v>
      </c>
      <c r="J438" s="37"/>
      <c r="K438" s="325"/>
      <c r="L438" s="461" t="str">
        <f t="shared" ref="L438:L468" si="49">IF(FMVA&lt;&gt;"",(Sum*mva)-Sum,"")</f>
        <v/>
      </c>
      <c r="M438" s="147"/>
      <c r="N438" s="173"/>
      <c r="O438" s="173"/>
    </row>
    <row r="439" spans="1:15" s="1" customFormat="1">
      <c r="A439" s="196">
        <v>371711</v>
      </c>
      <c r="B439" s="7" t="s">
        <v>423</v>
      </c>
      <c r="C439" s="16"/>
      <c r="D439" s="46"/>
      <c r="E439" s="61"/>
      <c r="F439" s="338">
        <f>IF(D439=0,0,+G438)</f>
        <v>0</v>
      </c>
      <c r="G439" s="335">
        <f t="shared" si="46"/>
        <v>0</v>
      </c>
      <c r="H439" s="332">
        <f t="shared" si="47"/>
        <v>0</v>
      </c>
      <c r="I439" s="333">
        <f t="shared" si="48"/>
        <v>0</v>
      </c>
      <c r="J439" s="37"/>
      <c r="K439" s="325"/>
      <c r="L439" s="461" t="str">
        <f t="shared" si="49"/>
        <v/>
      </c>
      <c r="M439" s="147"/>
      <c r="N439" s="173"/>
      <c r="O439" s="173"/>
    </row>
    <row r="440" spans="1:15" s="1" customFormat="1">
      <c r="A440" s="196">
        <v>371712</v>
      </c>
      <c r="B440" s="7" t="s">
        <v>424</v>
      </c>
      <c r="C440" s="16"/>
      <c r="D440" s="61"/>
      <c r="E440" s="61"/>
      <c r="F440" s="81"/>
      <c r="G440" s="335">
        <f t="shared" si="46"/>
        <v>0</v>
      </c>
      <c r="H440" s="332">
        <f t="shared" si="47"/>
        <v>0</v>
      </c>
      <c r="I440" s="333">
        <f t="shared" si="48"/>
        <v>0</v>
      </c>
      <c r="J440" s="37"/>
      <c r="K440" s="325"/>
      <c r="L440" s="461" t="str">
        <f t="shared" si="49"/>
        <v/>
      </c>
      <c r="M440" s="147"/>
      <c r="N440" s="173"/>
      <c r="O440" s="173"/>
    </row>
    <row r="441" spans="1:15" s="1" customFormat="1">
      <c r="A441" s="196">
        <v>371713</v>
      </c>
      <c r="B441" s="10" t="s">
        <v>425</v>
      </c>
      <c r="C441" s="16"/>
      <c r="D441" s="46"/>
      <c r="E441" s="61"/>
      <c r="F441" s="338">
        <f>IF(D441=0,0,+G440)</f>
        <v>0</v>
      </c>
      <c r="G441" s="335">
        <f t="shared" si="46"/>
        <v>0</v>
      </c>
      <c r="H441" s="332">
        <f t="shared" si="47"/>
        <v>0</v>
      </c>
      <c r="I441" s="333">
        <f t="shared" si="48"/>
        <v>0</v>
      </c>
      <c r="J441" s="37"/>
      <c r="K441" s="325"/>
      <c r="L441" s="461" t="str">
        <f t="shared" si="49"/>
        <v/>
      </c>
      <c r="M441" s="147"/>
      <c r="N441" s="173"/>
      <c r="O441" s="173"/>
    </row>
    <row r="442" spans="1:15" s="1" customFormat="1">
      <c r="A442" s="196">
        <v>371714</v>
      </c>
      <c r="B442" s="7" t="s">
        <v>426</v>
      </c>
      <c r="C442" s="16"/>
      <c r="D442" s="61"/>
      <c r="E442" s="61"/>
      <c r="F442" s="81"/>
      <c r="G442" s="335">
        <f t="shared" si="46"/>
        <v>0</v>
      </c>
      <c r="H442" s="332">
        <f t="shared" si="47"/>
        <v>0</v>
      </c>
      <c r="I442" s="333">
        <f t="shared" si="48"/>
        <v>0</v>
      </c>
      <c r="J442" s="37"/>
      <c r="K442" s="325"/>
      <c r="L442" s="461" t="str">
        <f t="shared" si="49"/>
        <v/>
      </c>
      <c r="M442" s="147"/>
      <c r="N442" s="173"/>
      <c r="O442" s="173"/>
    </row>
    <row r="443" spans="1:15" s="1" customFormat="1">
      <c r="A443" s="196">
        <v>371715</v>
      </c>
      <c r="B443" s="10" t="s">
        <v>427</v>
      </c>
      <c r="C443" s="16"/>
      <c r="D443" s="46"/>
      <c r="E443" s="61"/>
      <c r="F443" s="338">
        <f>IF(D443=0,0,+G442)</f>
        <v>0</v>
      </c>
      <c r="G443" s="335">
        <f t="shared" si="46"/>
        <v>0</v>
      </c>
      <c r="H443" s="332">
        <f t="shared" si="47"/>
        <v>0</v>
      </c>
      <c r="I443" s="333">
        <f t="shared" si="48"/>
        <v>0</v>
      </c>
      <c r="J443" s="37"/>
      <c r="K443" s="325"/>
      <c r="L443" s="461" t="str">
        <f t="shared" si="49"/>
        <v/>
      </c>
      <c r="M443" s="147"/>
      <c r="N443" s="173"/>
      <c r="O443" s="173"/>
    </row>
    <row r="444" spans="1:15" s="1" customFormat="1">
      <c r="A444" s="196">
        <v>371720</v>
      </c>
      <c r="B444" s="7" t="s">
        <v>428</v>
      </c>
      <c r="C444" s="16"/>
      <c r="D444" s="61"/>
      <c r="E444" s="61"/>
      <c r="F444" s="81"/>
      <c r="G444" s="335">
        <f t="shared" si="46"/>
        <v>0</v>
      </c>
      <c r="H444" s="332">
        <f t="shared" si="47"/>
        <v>0</v>
      </c>
      <c r="I444" s="333">
        <f t="shared" si="48"/>
        <v>0</v>
      </c>
      <c r="J444" s="37"/>
      <c r="K444" s="325"/>
      <c r="L444" s="461" t="str">
        <f t="shared" si="49"/>
        <v/>
      </c>
      <c r="M444" s="147"/>
      <c r="N444" s="173"/>
      <c r="O444" s="173"/>
    </row>
    <row r="445" spans="1:15" s="1" customFormat="1">
      <c r="A445" s="196">
        <v>371721</v>
      </c>
      <c r="B445" s="10" t="s">
        <v>429</v>
      </c>
      <c r="C445" s="16"/>
      <c r="D445" s="46"/>
      <c r="E445" s="61"/>
      <c r="F445" s="338">
        <f>IF(D445=0,0,+G444)</f>
        <v>0</v>
      </c>
      <c r="G445" s="335">
        <f t="shared" si="46"/>
        <v>0</v>
      </c>
      <c r="H445" s="332">
        <f t="shared" si="47"/>
        <v>0</v>
      </c>
      <c r="I445" s="333">
        <f t="shared" si="48"/>
        <v>0</v>
      </c>
      <c r="J445" s="37"/>
      <c r="K445" s="325"/>
      <c r="L445" s="461" t="str">
        <f t="shared" si="49"/>
        <v/>
      </c>
      <c r="M445" s="147"/>
      <c r="N445" s="173"/>
      <c r="O445" s="173"/>
    </row>
    <row r="446" spans="1:15" s="1" customFormat="1">
      <c r="A446" s="196">
        <v>371730</v>
      </c>
      <c r="B446" s="7" t="s">
        <v>430</v>
      </c>
      <c r="C446" s="16"/>
      <c r="D446" s="61"/>
      <c r="E446" s="61"/>
      <c r="F446" s="81"/>
      <c r="G446" s="335">
        <f t="shared" si="46"/>
        <v>0</v>
      </c>
      <c r="H446" s="332">
        <f t="shared" si="47"/>
        <v>0</v>
      </c>
      <c r="I446" s="333">
        <f t="shared" si="48"/>
        <v>0</v>
      </c>
      <c r="J446" s="37"/>
      <c r="K446" s="325"/>
      <c r="L446" s="461" t="str">
        <f t="shared" si="49"/>
        <v/>
      </c>
      <c r="M446" s="147"/>
      <c r="N446" s="173"/>
      <c r="O446" s="173"/>
    </row>
    <row r="447" spans="1:15" s="1" customFormat="1">
      <c r="A447" s="196">
        <v>371731</v>
      </c>
      <c r="B447" s="10" t="s">
        <v>431</v>
      </c>
      <c r="C447" s="16"/>
      <c r="D447" s="46"/>
      <c r="E447" s="61"/>
      <c r="F447" s="338">
        <f>IF(D447=0,0,+G446)</f>
        <v>0</v>
      </c>
      <c r="G447" s="335">
        <f t="shared" si="46"/>
        <v>0</v>
      </c>
      <c r="H447" s="332">
        <f t="shared" si="47"/>
        <v>0</v>
      </c>
      <c r="I447" s="333">
        <f t="shared" si="48"/>
        <v>0</v>
      </c>
      <c r="J447" s="37"/>
      <c r="K447" s="325"/>
      <c r="L447" s="461" t="str">
        <f t="shared" si="49"/>
        <v/>
      </c>
      <c r="M447" s="147"/>
      <c r="N447" s="173"/>
      <c r="O447" s="173"/>
    </row>
    <row r="448" spans="1:15" s="1" customFormat="1">
      <c r="A448" s="196">
        <v>371740</v>
      </c>
      <c r="B448" s="7" t="s">
        <v>432</v>
      </c>
      <c r="C448" s="16"/>
      <c r="D448" s="61"/>
      <c r="E448" s="61"/>
      <c r="F448" s="81"/>
      <c r="G448" s="335">
        <f t="shared" si="46"/>
        <v>0</v>
      </c>
      <c r="H448" s="332">
        <f t="shared" si="47"/>
        <v>0</v>
      </c>
      <c r="I448" s="333">
        <f t="shared" si="48"/>
        <v>0</v>
      </c>
      <c r="J448" s="37"/>
      <c r="K448" s="325"/>
      <c r="L448" s="461" t="str">
        <f t="shared" si="49"/>
        <v/>
      </c>
      <c r="M448" s="147"/>
      <c r="N448" s="173"/>
      <c r="O448" s="173"/>
    </row>
    <row r="449" spans="1:15" s="1" customFormat="1">
      <c r="A449" s="196">
        <v>371741</v>
      </c>
      <c r="B449" s="10" t="s">
        <v>433</v>
      </c>
      <c r="C449" s="16"/>
      <c r="D449" s="46"/>
      <c r="E449" s="61"/>
      <c r="F449" s="338">
        <f>IF(D449=0,0,+G448)</f>
        <v>0</v>
      </c>
      <c r="G449" s="335">
        <f t="shared" si="46"/>
        <v>0</v>
      </c>
      <c r="H449" s="332">
        <f t="shared" si="47"/>
        <v>0</v>
      </c>
      <c r="I449" s="333">
        <f t="shared" si="48"/>
        <v>0</v>
      </c>
      <c r="J449" s="37"/>
      <c r="K449" s="325"/>
      <c r="L449" s="461" t="str">
        <f t="shared" si="49"/>
        <v/>
      </c>
      <c r="M449" s="147"/>
      <c r="N449" s="173"/>
      <c r="O449" s="173"/>
    </row>
    <row r="450" spans="1:15" s="1" customFormat="1">
      <c r="A450" s="196">
        <v>371790</v>
      </c>
      <c r="B450" s="7" t="s">
        <v>434</v>
      </c>
      <c r="C450" s="16"/>
      <c r="D450" s="61"/>
      <c r="E450" s="61"/>
      <c r="F450" s="81"/>
      <c r="G450" s="335">
        <f t="shared" si="46"/>
        <v>0</v>
      </c>
      <c r="H450" s="332">
        <f t="shared" si="47"/>
        <v>0</v>
      </c>
      <c r="I450" s="333">
        <f t="shared" si="48"/>
        <v>0</v>
      </c>
      <c r="J450" s="37"/>
      <c r="K450" s="325"/>
      <c r="L450" s="461" t="str">
        <f t="shared" si="49"/>
        <v/>
      </c>
      <c r="M450" s="147"/>
      <c r="N450" s="173"/>
      <c r="O450" s="173"/>
    </row>
    <row r="451" spans="1:15" s="1" customFormat="1">
      <c r="A451" s="196">
        <v>371791</v>
      </c>
      <c r="B451" s="7" t="s">
        <v>435</v>
      </c>
      <c r="C451" s="16"/>
      <c r="D451" s="36"/>
      <c r="E451" s="61"/>
      <c r="F451" s="338">
        <f>IF(D451=0,0,+G450)</f>
        <v>0</v>
      </c>
      <c r="G451" s="335">
        <f t="shared" si="46"/>
        <v>0</v>
      </c>
      <c r="H451" s="332">
        <f t="shared" si="47"/>
        <v>0</v>
      </c>
      <c r="I451" s="333">
        <f t="shared" si="48"/>
        <v>0</v>
      </c>
      <c r="J451" s="37"/>
      <c r="K451" s="325"/>
      <c r="L451" s="461" t="str">
        <f t="shared" si="49"/>
        <v/>
      </c>
      <c r="M451" s="147"/>
      <c r="N451" s="173"/>
      <c r="O451" s="173"/>
    </row>
    <row r="452" spans="1:15" s="1" customFormat="1">
      <c r="A452" s="196">
        <v>374092</v>
      </c>
      <c r="B452" s="7" t="s">
        <v>223</v>
      </c>
      <c r="C452" s="16"/>
      <c r="D452" s="61"/>
      <c r="E452" s="61"/>
      <c r="F452" s="81"/>
      <c r="G452" s="335">
        <f t="shared" si="46"/>
        <v>0</v>
      </c>
      <c r="H452" s="332">
        <f t="shared" si="47"/>
        <v>0</v>
      </c>
      <c r="I452" s="333">
        <f t="shared" si="48"/>
        <v>0</v>
      </c>
      <c r="J452" s="37"/>
      <c r="K452" s="325"/>
      <c r="L452" s="461" t="str">
        <f t="shared" si="49"/>
        <v/>
      </c>
      <c r="M452" s="147"/>
      <c r="N452" s="173"/>
      <c r="O452" s="173"/>
    </row>
    <row r="453" spans="1:15" s="1" customFormat="1">
      <c r="A453" s="196">
        <v>374095</v>
      </c>
      <c r="B453" s="10" t="s">
        <v>186</v>
      </c>
      <c r="C453" s="16"/>
      <c r="D453" s="62"/>
      <c r="E453" s="62"/>
      <c r="F453" s="84"/>
      <c r="G453" s="341">
        <f>SUM(I438:I452)</f>
        <v>0</v>
      </c>
      <c r="H453" s="34"/>
      <c r="I453" s="35" t="s">
        <v>723</v>
      </c>
      <c r="J453" s="35"/>
      <c r="K453" s="509"/>
      <c r="L453" s="461"/>
      <c r="M453" s="147"/>
      <c r="N453" s="173"/>
      <c r="O453" s="173"/>
    </row>
    <row r="454" spans="1:15" s="1" customFormat="1">
      <c r="A454" s="196">
        <v>376720</v>
      </c>
      <c r="B454" s="7" t="s">
        <v>436</v>
      </c>
      <c r="C454" s="16"/>
      <c r="D454" s="61"/>
      <c r="E454" s="61"/>
      <c r="F454" s="81"/>
      <c r="G454" s="335">
        <f t="shared" ref="G454:G468" si="50">IF(X=0,(IF(Me=0,Sa,Me*Sa)),(IF(Me=0,Sa*X,Me*X*Sa)))</f>
        <v>0</v>
      </c>
      <c r="H454" s="34"/>
      <c r="I454" s="37"/>
      <c r="J454" s="37"/>
      <c r="K454" s="325"/>
      <c r="L454" s="461" t="str">
        <f t="shared" si="49"/>
        <v/>
      </c>
      <c r="M454" s="147"/>
      <c r="N454" s="173"/>
      <c r="O454" s="173"/>
    </row>
    <row r="455" spans="1:15" s="1" customFormat="1">
      <c r="A455" s="196">
        <v>376730</v>
      </c>
      <c r="B455" s="7" t="s">
        <v>437</v>
      </c>
      <c r="C455" s="16"/>
      <c r="D455" s="61"/>
      <c r="E455" s="61"/>
      <c r="F455" s="81"/>
      <c r="G455" s="335">
        <f t="shared" si="50"/>
        <v>0</v>
      </c>
      <c r="H455" s="34"/>
      <c r="I455" s="37"/>
      <c r="J455" s="37"/>
      <c r="K455" s="325"/>
      <c r="L455" s="461" t="str">
        <f t="shared" si="49"/>
        <v/>
      </c>
      <c r="M455" s="147"/>
      <c r="N455" s="173"/>
      <c r="O455" s="173"/>
    </row>
    <row r="456" spans="1:15" s="1" customFormat="1">
      <c r="A456" s="196">
        <v>376740</v>
      </c>
      <c r="B456" s="7" t="s">
        <v>438</v>
      </c>
      <c r="C456" s="16"/>
      <c r="D456" s="61"/>
      <c r="E456" s="61"/>
      <c r="F456" s="81"/>
      <c r="G456" s="335">
        <f t="shared" si="50"/>
        <v>0</v>
      </c>
      <c r="H456" s="34"/>
      <c r="I456" s="37"/>
      <c r="J456" s="37"/>
      <c r="K456" s="325"/>
      <c r="L456" s="461" t="str">
        <f t="shared" si="49"/>
        <v/>
      </c>
      <c r="M456" s="147"/>
      <c r="N456" s="173"/>
      <c r="O456" s="173"/>
    </row>
    <row r="457" spans="1:15" s="1" customFormat="1">
      <c r="A457" s="196">
        <v>376770</v>
      </c>
      <c r="B457" s="7" t="s">
        <v>439</v>
      </c>
      <c r="C457" s="16"/>
      <c r="D457" s="61"/>
      <c r="E457" s="61"/>
      <c r="F457" s="81"/>
      <c r="G457" s="335">
        <f t="shared" si="50"/>
        <v>0</v>
      </c>
      <c r="H457" s="34"/>
      <c r="I457" s="37"/>
      <c r="J457" s="37"/>
      <c r="K457" s="325"/>
      <c r="L457" s="461" t="str">
        <f t="shared" si="49"/>
        <v/>
      </c>
      <c r="M457" s="147"/>
      <c r="N457" s="173"/>
      <c r="O457" s="173"/>
    </row>
    <row r="458" spans="1:15" s="1" customFormat="1">
      <c r="A458" s="196">
        <v>376771</v>
      </c>
      <c r="B458" s="7" t="s">
        <v>440</v>
      </c>
      <c r="C458" s="16"/>
      <c r="D458" s="61"/>
      <c r="E458" s="61"/>
      <c r="F458" s="81"/>
      <c r="G458" s="335">
        <f t="shared" si="50"/>
        <v>0</v>
      </c>
      <c r="H458" s="34"/>
      <c r="I458" s="37"/>
      <c r="J458" s="37"/>
      <c r="K458" s="325"/>
      <c r="L458" s="461" t="str">
        <f t="shared" si="49"/>
        <v/>
      </c>
      <c r="M458" s="147"/>
      <c r="N458" s="173"/>
      <c r="O458" s="173"/>
    </row>
    <row r="459" spans="1:15" s="1" customFormat="1">
      <c r="A459" s="196">
        <v>379011</v>
      </c>
      <c r="B459" s="7" t="s">
        <v>289</v>
      </c>
      <c r="C459" s="16"/>
      <c r="D459" s="61"/>
      <c r="E459" s="61"/>
      <c r="F459" s="81"/>
      <c r="G459" s="335">
        <f t="shared" si="50"/>
        <v>0</v>
      </c>
      <c r="H459" s="34"/>
      <c r="I459" s="37"/>
      <c r="J459" s="37"/>
      <c r="K459" s="325"/>
      <c r="L459" s="461" t="str">
        <f t="shared" si="49"/>
        <v/>
      </c>
      <c r="M459" s="147"/>
      <c r="N459" s="173"/>
      <c r="O459" s="173"/>
    </row>
    <row r="460" spans="1:15" s="1" customFormat="1">
      <c r="A460" s="196">
        <v>379027</v>
      </c>
      <c r="B460" s="7" t="s">
        <v>294</v>
      </c>
      <c r="C460" s="16"/>
      <c r="D460" s="61"/>
      <c r="E460" s="61"/>
      <c r="F460" s="81"/>
      <c r="G460" s="335">
        <f t="shared" si="50"/>
        <v>0</v>
      </c>
      <c r="H460" s="34"/>
      <c r="I460" s="37"/>
      <c r="J460" s="37"/>
      <c r="K460" s="325"/>
      <c r="L460" s="461" t="str">
        <f t="shared" si="49"/>
        <v/>
      </c>
      <c r="M460" s="147"/>
      <c r="N460" s="173"/>
      <c r="O460" s="173"/>
    </row>
    <row r="461" spans="1:15" s="1" customFormat="1">
      <c r="A461" s="196">
        <v>379040</v>
      </c>
      <c r="B461" s="7" t="s">
        <v>232</v>
      </c>
      <c r="C461" s="16"/>
      <c r="D461" s="61"/>
      <c r="E461" s="61"/>
      <c r="F461" s="81"/>
      <c r="G461" s="335">
        <f t="shared" si="50"/>
        <v>0</v>
      </c>
      <c r="H461" s="34"/>
      <c r="I461" s="37"/>
      <c r="J461" s="37"/>
      <c r="K461" s="325"/>
      <c r="L461" s="461" t="str">
        <f t="shared" si="49"/>
        <v/>
      </c>
      <c r="M461" s="147"/>
      <c r="N461" s="173"/>
      <c r="O461" s="173"/>
    </row>
    <row r="462" spans="1:15" s="1" customFormat="1">
      <c r="A462" s="196">
        <v>379050</v>
      </c>
      <c r="B462" s="7" t="s">
        <v>298</v>
      </c>
      <c r="C462" s="16"/>
      <c r="D462" s="61"/>
      <c r="E462" s="61"/>
      <c r="F462" s="81"/>
      <c r="G462" s="335">
        <f t="shared" si="50"/>
        <v>0</v>
      </c>
      <c r="H462" s="34"/>
      <c r="I462" s="37"/>
      <c r="J462" s="37"/>
      <c r="K462" s="325"/>
      <c r="L462" s="461" t="str">
        <f t="shared" si="49"/>
        <v/>
      </c>
      <c r="M462" s="147"/>
      <c r="N462" s="173"/>
      <c r="O462" s="173"/>
    </row>
    <row r="463" spans="1:15" s="1" customFormat="1">
      <c r="A463" s="196">
        <v>379052</v>
      </c>
      <c r="B463" s="7" t="s">
        <v>364</v>
      </c>
      <c r="C463" s="16"/>
      <c r="D463" s="61"/>
      <c r="E463" s="61"/>
      <c r="F463" s="81"/>
      <c r="G463" s="335">
        <f t="shared" si="50"/>
        <v>0</v>
      </c>
      <c r="H463" s="34"/>
      <c r="I463" s="37"/>
      <c r="J463" s="37"/>
      <c r="K463" s="325"/>
      <c r="L463" s="461" t="str">
        <f t="shared" si="49"/>
        <v/>
      </c>
      <c r="M463" s="147"/>
      <c r="N463" s="173"/>
      <c r="O463" s="173"/>
    </row>
    <row r="464" spans="1:15" s="1" customFormat="1">
      <c r="A464" s="196">
        <v>379053</v>
      </c>
      <c r="B464" s="7" t="s">
        <v>365</v>
      </c>
      <c r="C464" s="16"/>
      <c r="D464" s="61"/>
      <c r="E464" s="61"/>
      <c r="F464" s="81"/>
      <c r="G464" s="335">
        <f t="shared" si="50"/>
        <v>0</v>
      </c>
      <c r="H464" s="34"/>
      <c r="I464" s="37"/>
      <c r="J464" s="37"/>
      <c r="K464" s="325"/>
      <c r="L464" s="461" t="str">
        <f t="shared" si="49"/>
        <v/>
      </c>
      <c r="M464" s="147"/>
      <c r="N464" s="173"/>
      <c r="O464" s="173"/>
    </row>
    <row r="465" spans="1:15" s="1" customFormat="1">
      <c r="A465" s="196">
        <v>379054</v>
      </c>
      <c r="B465" s="7" t="s">
        <v>366</v>
      </c>
      <c r="C465" s="16"/>
      <c r="D465" s="61"/>
      <c r="E465" s="61"/>
      <c r="F465" s="81"/>
      <c r="G465" s="335">
        <f t="shared" si="50"/>
        <v>0</v>
      </c>
      <c r="H465" s="34"/>
      <c r="I465" s="37"/>
      <c r="J465" s="37"/>
      <c r="K465" s="325"/>
      <c r="L465" s="461" t="str">
        <f t="shared" si="49"/>
        <v/>
      </c>
      <c r="M465" s="147"/>
      <c r="N465" s="173"/>
      <c r="O465" s="173"/>
    </row>
    <row r="466" spans="1:15" s="1" customFormat="1">
      <c r="A466" s="196">
        <v>379060</v>
      </c>
      <c r="B466" s="7" t="s">
        <v>191</v>
      </c>
      <c r="C466" s="16"/>
      <c r="D466" s="61"/>
      <c r="E466" s="61"/>
      <c r="F466" s="81"/>
      <c r="G466" s="335">
        <f t="shared" si="50"/>
        <v>0</v>
      </c>
      <c r="H466" s="34"/>
      <c r="I466" s="37"/>
      <c r="J466" s="37"/>
      <c r="K466" s="325"/>
      <c r="L466" s="461" t="str">
        <f t="shared" si="49"/>
        <v/>
      </c>
      <c r="M466" s="147"/>
      <c r="N466" s="173"/>
      <c r="O466" s="173"/>
    </row>
    <row r="467" spans="1:15" s="1" customFormat="1">
      <c r="A467" s="196">
        <v>379064</v>
      </c>
      <c r="B467" s="7" t="s">
        <v>302</v>
      </c>
      <c r="C467" s="16"/>
      <c r="D467" s="61"/>
      <c r="E467" s="61"/>
      <c r="F467" s="81"/>
      <c r="G467" s="335">
        <f t="shared" si="50"/>
        <v>0</v>
      </c>
      <c r="H467" s="34"/>
      <c r="I467" s="37"/>
      <c r="J467" s="37"/>
      <c r="K467" s="325"/>
      <c r="L467" s="461" t="str">
        <f t="shared" si="49"/>
        <v/>
      </c>
      <c r="M467" s="147"/>
      <c r="N467" s="173"/>
      <c r="O467" s="173"/>
    </row>
    <row r="468" spans="1:15" s="1" customFormat="1">
      <c r="A468" s="196">
        <v>379069</v>
      </c>
      <c r="B468" s="190" t="s">
        <v>193</v>
      </c>
      <c r="C468" s="191" t="s">
        <v>720</v>
      </c>
      <c r="D468" s="192"/>
      <c r="E468" s="192"/>
      <c r="F468" s="193"/>
      <c r="G468" s="336">
        <f t="shared" si="50"/>
        <v>0</v>
      </c>
      <c r="H468" s="34"/>
      <c r="I468" s="37"/>
      <c r="J468" s="37"/>
      <c r="K468" s="325"/>
      <c r="L468" s="461" t="str">
        <f t="shared" si="49"/>
        <v/>
      </c>
      <c r="M468" s="147"/>
      <c r="N468" s="173"/>
      <c r="O468" s="173"/>
    </row>
    <row r="469" spans="1:15" s="1" customFormat="1" ht="14" thickBot="1">
      <c r="A469" s="201" t="s">
        <v>149</v>
      </c>
      <c r="C469" s="18"/>
      <c r="D469" s="37"/>
      <c r="E469" s="54"/>
      <c r="F469" s="76" t="s">
        <v>722</v>
      </c>
      <c r="G469" s="340">
        <f>SUM(G438:G468)</f>
        <v>0</v>
      </c>
      <c r="H469" s="34"/>
      <c r="I469" s="37"/>
      <c r="J469" s="37"/>
      <c r="K469" s="324"/>
      <c r="L469" s="340">
        <f>SUM(L438:L468)</f>
        <v>0</v>
      </c>
      <c r="M469" s="147"/>
      <c r="N469" s="173"/>
      <c r="O469" s="173"/>
    </row>
    <row r="470" spans="1:15" s="1" customFormat="1" ht="0.75" customHeight="1" thickTop="1">
      <c r="A470" s="198"/>
      <c r="C470" s="17"/>
      <c r="D470" s="37"/>
      <c r="E470" s="54"/>
      <c r="F470" s="76"/>
      <c r="G470" s="37"/>
      <c r="H470" s="34"/>
      <c r="I470" s="37"/>
      <c r="J470" s="37"/>
      <c r="K470" s="324"/>
      <c r="L470" s="457"/>
      <c r="M470" s="147"/>
      <c r="N470" s="173"/>
      <c r="O470" s="173"/>
    </row>
    <row r="471" spans="1:15" s="1" customFormat="1" ht="24.75" customHeight="1" thickTop="1">
      <c r="A471" s="200" t="s">
        <v>159</v>
      </c>
      <c r="B471" s="2"/>
      <c r="C471" s="17"/>
      <c r="D471" s="149" t="s">
        <v>41</v>
      </c>
      <c r="E471" s="150" t="s">
        <v>13</v>
      </c>
      <c r="F471" s="149" t="s">
        <v>14</v>
      </c>
      <c r="G471" s="149" t="s">
        <v>15</v>
      </c>
      <c r="H471" s="149" t="s">
        <v>16</v>
      </c>
      <c r="I471" s="151" t="s">
        <v>17</v>
      </c>
      <c r="J471" s="151"/>
      <c r="K471" s="324"/>
      <c r="L471" s="459" t="s">
        <v>18</v>
      </c>
      <c r="M471" s="147"/>
      <c r="N471" s="173"/>
      <c r="O471" s="173"/>
    </row>
    <row r="472" spans="1:15" s="1" customFormat="1">
      <c r="A472" s="196">
        <v>381810</v>
      </c>
      <c r="B472" s="7" t="s">
        <v>217</v>
      </c>
      <c r="C472" s="16"/>
      <c r="D472" s="61"/>
      <c r="E472" s="61"/>
      <c r="F472" s="81"/>
      <c r="G472" s="334">
        <f t="shared" ref="G472:G492" si="51">IF(X=0,(IF(Me=0,Sa,Me*Sa)),(IF(Me=0,Sa*X,Me*X*Sa)))</f>
        <v>0</v>
      </c>
      <c r="H472" s="332">
        <f t="shared" ref="H472:H492" si="52">IF(Sum,Sos,0)</f>
        <v>0</v>
      </c>
      <c r="I472" s="333">
        <f t="shared" ref="I472:I492" si="53">IF(Prosent&lt;&gt;0,(Sum*Prosent)/100,0)</f>
        <v>0</v>
      </c>
      <c r="J472" s="37"/>
      <c r="K472" s="325"/>
      <c r="L472" s="461" t="str">
        <f t="shared" ref="L472:L510" si="54">IF(FMVA&lt;&gt;"",(Sum*mva)-Sum,"")</f>
        <v/>
      </c>
      <c r="M472" s="147"/>
      <c r="N472" s="173"/>
      <c r="O472" s="173"/>
    </row>
    <row r="473" spans="1:15" s="1" customFormat="1">
      <c r="A473" s="196">
        <v>381811</v>
      </c>
      <c r="B473" s="10" t="s">
        <v>218</v>
      </c>
      <c r="C473" s="16"/>
      <c r="D473" s="46"/>
      <c r="E473" s="61"/>
      <c r="F473" s="338">
        <f>IF(D473=0,0,+G472)</f>
        <v>0</v>
      </c>
      <c r="G473" s="335">
        <f t="shared" si="51"/>
        <v>0</v>
      </c>
      <c r="H473" s="332">
        <f t="shared" si="52"/>
        <v>0</v>
      </c>
      <c r="I473" s="333">
        <f t="shared" si="53"/>
        <v>0</v>
      </c>
      <c r="J473" s="37"/>
      <c r="K473" s="325"/>
      <c r="L473" s="461" t="str">
        <f t="shared" si="54"/>
        <v/>
      </c>
      <c r="M473" s="147"/>
      <c r="N473" s="173"/>
      <c r="O473" s="173"/>
    </row>
    <row r="474" spans="1:15" s="1" customFormat="1">
      <c r="A474" s="196">
        <v>381812</v>
      </c>
      <c r="B474" s="7" t="s">
        <v>441</v>
      </c>
      <c r="C474" s="16"/>
      <c r="D474" s="61"/>
      <c r="E474" s="61"/>
      <c r="F474" s="81"/>
      <c r="G474" s="335">
        <f t="shared" si="51"/>
        <v>0</v>
      </c>
      <c r="H474" s="332">
        <f t="shared" si="52"/>
        <v>0</v>
      </c>
      <c r="I474" s="333">
        <f t="shared" si="53"/>
        <v>0</v>
      </c>
      <c r="J474" s="37"/>
      <c r="K474" s="325"/>
      <c r="L474" s="461" t="str">
        <f t="shared" si="54"/>
        <v/>
      </c>
      <c r="M474" s="147"/>
      <c r="N474" s="173"/>
      <c r="O474" s="173"/>
    </row>
    <row r="475" spans="1:15" s="1" customFormat="1">
      <c r="A475" s="196">
        <v>381813</v>
      </c>
      <c r="B475" s="10" t="s">
        <v>442</v>
      </c>
      <c r="C475" s="16"/>
      <c r="D475" s="46"/>
      <c r="E475" s="61"/>
      <c r="F475" s="338">
        <f>IF(D475=0,0,+G474)</f>
        <v>0</v>
      </c>
      <c r="G475" s="335">
        <f t="shared" si="51"/>
        <v>0</v>
      </c>
      <c r="H475" s="332">
        <f t="shared" si="52"/>
        <v>0</v>
      </c>
      <c r="I475" s="333">
        <f t="shared" si="53"/>
        <v>0</v>
      </c>
      <c r="J475" s="37"/>
      <c r="K475" s="325"/>
      <c r="L475" s="461" t="str">
        <f t="shared" si="54"/>
        <v/>
      </c>
      <c r="M475" s="147"/>
      <c r="N475" s="173"/>
      <c r="O475" s="173"/>
    </row>
    <row r="476" spans="1:15" s="1" customFormat="1">
      <c r="A476" s="196">
        <v>381814</v>
      </c>
      <c r="B476" s="7" t="s">
        <v>443</v>
      </c>
      <c r="C476" s="16"/>
      <c r="D476" s="61"/>
      <c r="E476" s="61"/>
      <c r="F476" s="81"/>
      <c r="G476" s="335">
        <f t="shared" si="51"/>
        <v>0</v>
      </c>
      <c r="H476" s="332">
        <f t="shared" si="52"/>
        <v>0</v>
      </c>
      <c r="I476" s="333">
        <f t="shared" si="53"/>
        <v>0</v>
      </c>
      <c r="J476" s="37"/>
      <c r="K476" s="325"/>
      <c r="L476" s="461" t="str">
        <f t="shared" si="54"/>
        <v/>
      </c>
      <c r="M476" s="147"/>
      <c r="N476" s="173"/>
      <c r="O476" s="173"/>
    </row>
    <row r="477" spans="1:15" s="1" customFormat="1">
      <c r="A477" s="196">
        <v>381815</v>
      </c>
      <c r="B477" s="10" t="s">
        <v>444</v>
      </c>
      <c r="C477" s="16"/>
      <c r="D477" s="46"/>
      <c r="E477" s="61"/>
      <c r="F477" s="338">
        <f>IF(D477=0,0,+G476)</f>
        <v>0</v>
      </c>
      <c r="G477" s="335">
        <f t="shared" si="51"/>
        <v>0</v>
      </c>
      <c r="H477" s="332">
        <f t="shared" si="52"/>
        <v>0</v>
      </c>
      <c r="I477" s="333">
        <f t="shared" si="53"/>
        <v>0</v>
      </c>
      <c r="J477" s="37"/>
      <c r="K477" s="325"/>
      <c r="L477" s="461" t="str">
        <f t="shared" si="54"/>
        <v/>
      </c>
      <c r="M477" s="147"/>
      <c r="N477" s="173"/>
      <c r="O477" s="173"/>
    </row>
    <row r="478" spans="1:15" s="1" customFormat="1">
      <c r="A478" s="196">
        <v>381816</v>
      </c>
      <c r="B478" s="7" t="s">
        <v>445</v>
      </c>
      <c r="C478" s="16"/>
      <c r="D478" s="61"/>
      <c r="E478" s="61"/>
      <c r="F478" s="81"/>
      <c r="G478" s="335">
        <f t="shared" si="51"/>
        <v>0</v>
      </c>
      <c r="H478" s="332">
        <f t="shared" si="52"/>
        <v>0</v>
      </c>
      <c r="I478" s="333">
        <f t="shared" si="53"/>
        <v>0</v>
      </c>
      <c r="J478" s="37"/>
      <c r="K478" s="325"/>
      <c r="L478" s="461" t="str">
        <f t="shared" si="54"/>
        <v/>
      </c>
      <c r="M478" s="147"/>
      <c r="N478" s="173"/>
      <c r="O478" s="173"/>
    </row>
    <row r="479" spans="1:15" s="1" customFormat="1">
      <c r="A479" s="196">
        <v>381817</v>
      </c>
      <c r="B479" s="10" t="s">
        <v>446</v>
      </c>
      <c r="C479" s="16"/>
      <c r="D479" s="46"/>
      <c r="E479" s="61"/>
      <c r="F479" s="338">
        <f>IF(D479=0,0,+G478)</f>
        <v>0</v>
      </c>
      <c r="G479" s="335">
        <f t="shared" si="51"/>
        <v>0</v>
      </c>
      <c r="H479" s="332">
        <f t="shared" si="52"/>
        <v>0</v>
      </c>
      <c r="I479" s="333">
        <f t="shared" si="53"/>
        <v>0</v>
      </c>
      <c r="J479" s="37"/>
      <c r="K479" s="325"/>
      <c r="L479" s="461" t="str">
        <f t="shared" si="54"/>
        <v/>
      </c>
      <c r="M479" s="147"/>
      <c r="N479" s="173"/>
      <c r="O479" s="173"/>
    </row>
    <row r="480" spans="1:15" s="1" customFormat="1">
      <c r="A480" s="196">
        <v>381820</v>
      </c>
      <c r="B480" s="7" t="s">
        <v>447</v>
      </c>
      <c r="C480" s="16"/>
      <c r="D480" s="61"/>
      <c r="E480" s="61"/>
      <c r="F480" s="81"/>
      <c r="G480" s="335">
        <f t="shared" si="51"/>
        <v>0</v>
      </c>
      <c r="H480" s="332">
        <f t="shared" si="52"/>
        <v>0</v>
      </c>
      <c r="I480" s="333">
        <f t="shared" si="53"/>
        <v>0</v>
      </c>
      <c r="J480" s="37"/>
      <c r="K480" s="325"/>
      <c r="L480" s="461" t="str">
        <f t="shared" si="54"/>
        <v/>
      </c>
      <c r="M480" s="147"/>
      <c r="N480" s="173"/>
      <c r="O480" s="173"/>
    </row>
    <row r="481" spans="1:15" s="1" customFormat="1">
      <c r="A481" s="196">
        <v>381821</v>
      </c>
      <c r="B481" s="7" t="s">
        <v>448</v>
      </c>
      <c r="C481" s="16"/>
      <c r="D481" s="46"/>
      <c r="E481" s="61"/>
      <c r="F481" s="338">
        <f>IF(D481=0,0,+G480)</f>
        <v>0</v>
      </c>
      <c r="G481" s="335">
        <f t="shared" si="51"/>
        <v>0</v>
      </c>
      <c r="H481" s="332">
        <f t="shared" si="52"/>
        <v>0</v>
      </c>
      <c r="I481" s="333">
        <f t="shared" si="53"/>
        <v>0</v>
      </c>
      <c r="J481" s="37"/>
      <c r="K481" s="325"/>
      <c r="L481" s="461" t="str">
        <f t="shared" si="54"/>
        <v/>
      </c>
      <c r="M481" s="147"/>
      <c r="N481" s="173"/>
      <c r="O481" s="173"/>
    </row>
    <row r="482" spans="1:15" s="1" customFormat="1">
      <c r="A482" s="196">
        <v>381830</v>
      </c>
      <c r="B482" s="7" t="s">
        <v>449</v>
      </c>
      <c r="C482" s="16"/>
      <c r="D482" s="61"/>
      <c r="E482" s="61"/>
      <c r="F482" s="81"/>
      <c r="G482" s="335">
        <f t="shared" si="51"/>
        <v>0</v>
      </c>
      <c r="H482" s="332">
        <f t="shared" si="52"/>
        <v>0</v>
      </c>
      <c r="I482" s="333">
        <f t="shared" si="53"/>
        <v>0</v>
      </c>
      <c r="J482" s="37"/>
      <c r="K482" s="325"/>
      <c r="L482" s="461" t="str">
        <f t="shared" si="54"/>
        <v/>
      </c>
      <c r="M482" s="147"/>
      <c r="N482" s="173"/>
      <c r="O482" s="173"/>
    </row>
    <row r="483" spans="1:15" s="1" customFormat="1">
      <c r="A483" s="196">
        <v>381831</v>
      </c>
      <c r="B483" s="7" t="s">
        <v>450</v>
      </c>
      <c r="C483" s="16"/>
      <c r="D483" s="46"/>
      <c r="E483" s="61"/>
      <c r="F483" s="338">
        <f>IF(D483=0,0,+G482)</f>
        <v>0</v>
      </c>
      <c r="G483" s="335">
        <f t="shared" si="51"/>
        <v>0</v>
      </c>
      <c r="H483" s="332">
        <f t="shared" si="52"/>
        <v>0</v>
      </c>
      <c r="I483" s="333">
        <f t="shared" si="53"/>
        <v>0</v>
      </c>
      <c r="J483" s="37"/>
      <c r="K483" s="325"/>
      <c r="L483" s="461" t="str">
        <f t="shared" si="54"/>
        <v/>
      </c>
      <c r="M483" s="147"/>
      <c r="N483" s="173"/>
      <c r="O483" s="173"/>
    </row>
    <row r="484" spans="1:15" s="1" customFormat="1">
      <c r="A484" s="196">
        <v>381832</v>
      </c>
      <c r="B484" s="7" t="s">
        <v>451</v>
      </c>
      <c r="C484" s="16"/>
      <c r="D484" s="61"/>
      <c r="E484" s="61"/>
      <c r="F484" s="81"/>
      <c r="G484" s="335">
        <f t="shared" si="51"/>
        <v>0</v>
      </c>
      <c r="H484" s="332">
        <f t="shared" si="52"/>
        <v>0</v>
      </c>
      <c r="I484" s="333">
        <f t="shared" si="53"/>
        <v>0</v>
      </c>
      <c r="J484" s="37"/>
      <c r="K484" s="325"/>
      <c r="L484" s="461" t="str">
        <f t="shared" si="54"/>
        <v/>
      </c>
      <c r="M484" s="147"/>
      <c r="N484" s="173"/>
      <c r="O484" s="173"/>
    </row>
    <row r="485" spans="1:15" s="1" customFormat="1">
      <c r="A485" s="196">
        <v>381833</v>
      </c>
      <c r="B485" s="7" t="s">
        <v>452</v>
      </c>
      <c r="C485" s="16"/>
      <c r="D485" s="46"/>
      <c r="E485" s="61"/>
      <c r="F485" s="338">
        <f>IF(D485=0,0,+G484)</f>
        <v>0</v>
      </c>
      <c r="G485" s="335">
        <f t="shared" si="51"/>
        <v>0</v>
      </c>
      <c r="H485" s="332">
        <f t="shared" si="52"/>
        <v>0</v>
      </c>
      <c r="I485" s="333">
        <f t="shared" si="53"/>
        <v>0</v>
      </c>
      <c r="J485" s="37"/>
      <c r="K485" s="325"/>
      <c r="L485" s="461" t="str">
        <f t="shared" si="54"/>
        <v/>
      </c>
      <c r="M485" s="147"/>
      <c r="N485" s="173"/>
      <c r="O485" s="173"/>
    </row>
    <row r="486" spans="1:15" s="1" customFormat="1">
      <c r="A486" s="196">
        <v>381834</v>
      </c>
      <c r="B486" s="7" t="s">
        <v>453</v>
      </c>
      <c r="C486" s="16"/>
      <c r="D486" s="61"/>
      <c r="E486" s="61"/>
      <c r="F486" s="81"/>
      <c r="G486" s="335">
        <f t="shared" si="51"/>
        <v>0</v>
      </c>
      <c r="H486" s="332">
        <f t="shared" si="52"/>
        <v>0</v>
      </c>
      <c r="I486" s="333">
        <f t="shared" si="53"/>
        <v>0</v>
      </c>
      <c r="J486" s="37"/>
      <c r="K486" s="325"/>
      <c r="L486" s="461" t="str">
        <f t="shared" si="54"/>
        <v/>
      </c>
      <c r="M486" s="147"/>
      <c r="N486" s="173"/>
      <c r="O486" s="173"/>
    </row>
    <row r="487" spans="1:15" s="1" customFormat="1">
      <c r="A487" s="196">
        <v>381835</v>
      </c>
      <c r="B487" s="7" t="s">
        <v>454</v>
      </c>
      <c r="C487" s="16"/>
      <c r="D487" s="46"/>
      <c r="E487" s="61"/>
      <c r="F487" s="338">
        <f>IF(D487=0,0,+G486)</f>
        <v>0</v>
      </c>
      <c r="G487" s="335">
        <f t="shared" si="51"/>
        <v>0</v>
      </c>
      <c r="H487" s="332">
        <f t="shared" si="52"/>
        <v>0</v>
      </c>
      <c r="I487" s="333">
        <f t="shared" si="53"/>
        <v>0</v>
      </c>
      <c r="J487" s="37"/>
      <c r="K487" s="325"/>
      <c r="L487" s="461" t="str">
        <f t="shared" si="54"/>
        <v/>
      </c>
      <c r="M487" s="147"/>
      <c r="N487" s="173"/>
      <c r="O487" s="173"/>
    </row>
    <row r="488" spans="1:15" s="1" customFormat="1">
      <c r="A488" s="196">
        <v>381890</v>
      </c>
      <c r="B488" s="10" t="s">
        <v>455</v>
      </c>
      <c r="C488" s="16"/>
      <c r="D488" s="61"/>
      <c r="E488" s="61"/>
      <c r="F488" s="84"/>
      <c r="G488" s="335">
        <f t="shared" si="51"/>
        <v>0</v>
      </c>
      <c r="H488" s="332">
        <f t="shared" si="52"/>
        <v>0</v>
      </c>
      <c r="I488" s="333">
        <f t="shared" si="53"/>
        <v>0</v>
      </c>
      <c r="J488" s="37"/>
      <c r="K488" s="325"/>
      <c r="L488" s="461" t="str">
        <f t="shared" si="54"/>
        <v/>
      </c>
      <c r="M488" s="147"/>
      <c r="N488" s="173"/>
      <c r="O488" s="173"/>
    </row>
    <row r="489" spans="1:15" s="1" customFormat="1">
      <c r="A489" s="196">
        <v>381891</v>
      </c>
      <c r="B489" s="7" t="s">
        <v>456</v>
      </c>
      <c r="C489" s="16"/>
      <c r="D489" s="46"/>
      <c r="E489" s="61"/>
      <c r="F489" s="338">
        <f>IF(D489=0,0,+G488)</f>
        <v>0</v>
      </c>
      <c r="G489" s="335">
        <f t="shared" si="51"/>
        <v>0</v>
      </c>
      <c r="H489" s="332">
        <f t="shared" si="52"/>
        <v>0</v>
      </c>
      <c r="I489" s="333">
        <f t="shared" si="53"/>
        <v>0</v>
      </c>
      <c r="J489" s="37"/>
      <c r="K489" s="325"/>
      <c r="L489" s="461" t="str">
        <f t="shared" si="54"/>
        <v/>
      </c>
      <c r="M489" s="147"/>
      <c r="N489" s="173"/>
      <c r="O489" s="173"/>
    </row>
    <row r="490" spans="1:15" s="1" customFormat="1">
      <c r="A490" s="196">
        <v>383722</v>
      </c>
      <c r="B490" s="7" t="s">
        <v>457</v>
      </c>
      <c r="C490" s="16"/>
      <c r="D490" s="61"/>
      <c r="E490" s="61"/>
      <c r="F490" s="81"/>
      <c r="G490" s="335">
        <f>IF(X=0,(IF(Me=0,Sa,Me*Sa)),(IF(Me=0,Sa*X,Me*X*Sa)))</f>
        <v>0</v>
      </c>
      <c r="H490" s="332">
        <f>IF(Sum,Sos,0)</f>
        <v>0</v>
      </c>
      <c r="I490" s="333">
        <f>IF(Prosent&lt;&gt;0,(Sum*Prosent)/100,0)</f>
        <v>0</v>
      </c>
      <c r="J490" s="37"/>
      <c r="K490" s="325"/>
      <c r="L490" s="461" t="str">
        <f t="shared" si="54"/>
        <v/>
      </c>
      <c r="M490" s="147"/>
      <c r="N490" s="173"/>
      <c r="O490" s="173"/>
    </row>
    <row r="491" spans="1:15" s="1" customFormat="1">
      <c r="A491" s="196">
        <v>383723</v>
      </c>
      <c r="B491" s="10" t="s">
        <v>458</v>
      </c>
      <c r="C491" s="16"/>
      <c r="D491" s="46"/>
      <c r="E491" s="61"/>
      <c r="F491" s="338">
        <f>IF(D491=0,0,+G490)</f>
        <v>0</v>
      </c>
      <c r="G491" s="335">
        <f>IF(X=0,(IF(Me=0,Sa,Me*Sa)),(IF(Me=0,Sa*X,Me*X*Sa)))</f>
        <v>0</v>
      </c>
      <c r="H491" s="332">
        <f>IF(Sum,Sos,0)</f>
        <v>0</v>
      </c>
      <c r="I491" s="333">
        <f>IF(Prosent&lt;&gt;0,(Sum*Prosent)/100,0)</f>
        <v>0</v>
      </c>
      <c r="J491" s="37"/>
      <c r="K491" s="325"/>
      <c r="L491" s="461" t="str">
        <f t="shared" si="54"/>
        <v/>
      </c>
      <c r="M491" s="147"/>
      <c r="N491" s="173"/>
      <c r="O491" s="173"/>
    </row>
    <row r="492" spans="1:15" s="1" customFormat="1">
      <c r="A492" s="196">
        <v>384092</v>
      </c>
      <c r="B492" s="10" t="s">
        <v>223</v>
      </c>
      <c r="C492" s="16"/>
      <c r="D492" s="61"/>
      <c r="E492" s="61"/>
      <c r="F492" s="81"/>
      <c r="G492" s="335">
        <f t="shared" si="51"/>
        <v>0</v>
      </c>
      <c r="H492" s="332">
        <f t="shared" si="52"/>
        <v>0</v>
      </c>
      <c r="I492" s="333">
        <f t="shared" si="53"/>
        <v>0</v>
      </c>
      <c r="J492" s="37"/>
      <c r="K492" s="325"/>
      <c r="L492" s="461" t="str">
        <f t="shared" si="54"/>
        <v/>
      </c>
      <c r="M492" s="147"/>
      <c r="N492" s="173"/>
      <c r="O492" s="173"/>
    </row>
    <row r="493" spans="1:15" s="1" customFormat="1">
      <c r="A493" s="196">
        <v>384095</v>
      </c>
      <c r="B493" s="7" t="s">
        <v>186</v>
      </c>
      <c r="C493" s="16"/>
      <c r="D493" s="62"/>
      <c r="E493" s="62"/>
      <c r="F493" s="80"/>
      <c r="G493" s="341">
        <f>SUM(I472:I492)</f>
        <v>0</v>
      </c>
      <c r="H493" s="34"/>
      <c r="I493" s="35" t="s">
        <v>723</v>
      </c>
      <c r="J493" s="35"/>
      <c r="K493" s="509"/>
      <c r="L493" s="461"/>
      <c r="M493" s="147"/>
      <c r="N493" s="173"/>
      <c r="O493" s="173"/>
    </row>
    <row r="494" spans="1:15" s="1" customFormat="1">
      <c r="A494" s="196">
        <v>386810</v>
      </c>
      <c r="B494" s="10" t="s">
        <v>7</v>
      </c>
      <c r="C494" s="16"/>
      <c r="D494" s="61"/>
      <c r="E494" s="61"/>
      <c r="F494" s="81"/>
      <c r="G494" s="335">
        <f t="shared" ref="G494:G510" si="55">IF(X=0,(IF(Me=0,Sa,Me*Sa)),(IF(Me=0,Sa*X,Me*X*Sa)))</f>
        <v>0</v>
      </c>
      <c r="H494" s="34"/>
      <c r="I494" s="37"/>
      <c r="J494" s="37"/>
      <c r="K494" s="325"/>
      <c r="L494" s="461" t="str">
        <f t="shared" si="54"/>
        <v/>
      </c>
      <c r="M494" s="147"/>
      <c r="N494" s="173"/>
      <c r="O494" s="173"/>
    </row>
    <row r="495" spans="1:15" s="1" customFormat="1">
      <c r="A495" s="196">
        <v>386812</v>
      </c>
      <c r="B495" s="7" t="s">
        <v>459</v>
      </c>
      <c r="C495" s="16"/>
      <c r="D495" s="61"/>
      <c r="E495" s="61"/>
      <c r="F495" s="81"/>
      <c r="G495" s="335">
        <f t="shared" si="55"/>
        <v>0</v>
      </c>
      <c r="H495" s="34"/>
      <c r="I495" s="37"/>
      <c r="J495" s="37"/>
      <c r="K495" s="325"/>
      <c r="L495" s="461" t="str">
        <f t="shared" si="54"/>
        <v/>
      </c>
      <c r="M495" s="147"/>
      <c r="N495" s="173"/>
      <c r="O495" s="173"/>
    </row>
    <row r="496" spans="1:15" s="1" customFormat="1">
      <c r="A496" s="196">
        <v>386814</v>
      </c>
      <c r="B496" s="10" t="s">
        <v>460</v>
      </c>
      <c r="C496" s="16"/>
      <c r="D496" s="61"/>
      <c r="E496" s="61"/>
      <c r="F496" s="81"/>
      <c r="G496" s="335">
        <f t="shared" si="55"/>
        <v>0</v>
      </c>
      <c r="H496" s="34"/>
      <c r="I496" s="37"/>
      <c r="J496" s="37"/>
      <c r="K496" s="325"/>
      <c r="L496" s="461" t="str">
        <f t="shared" si="54"/>
        <v/>
      </c>
      <c r="M496" s="147"/>
      <c r="N496" s="173"/>
      <c r="O496" s="173"/>
    </row>
    <row r="497" spans="1:15" s="1" customFormat="1">
      <c r="A497" s="196">
        <v>386816</v>
      </c>
      <c r="B497" s="7" t="s">
        <v>461</v>
      </c>
      <c r="C497" s="16"/>
      <c r="D497" s="61"/>
      <c r="E497" s="61"/>
      <c r="F497" s="81"/>
      <c r="G497" s="335">
        <f t="shared" si="55"/>
        <v>0</v>
      </c>
      <c r="H497" s="34"/>
      <c r="I497" s="37"/>
      <c r="J497" s="37"/>
      <c r="K497" s="325"/>
      <c r="L497" s="461" t="str">
        <f t="shared" si="54"/>
        <v/>
      </c>
      <c r="M497" s="147"/>
      <c r="N497" s="173"/>
      <c r="O497" s="173"/>
    </row>
    <row r="498" spans="1:15" s="1" customFormat="1">
      <c r="A498" s="196">
        <v>386818</v>
      </c>
      <c r="B498" s="10" t="s">
        <v>462</v>
      </c>
      <c r="C498" s="16"/>
      <c r="D498" s="61"/>
      <c r="E498" s="61"/>
      <c r="F498" s="81"/>
      <c r="G498" s="335">
        <f t="shared" si="55"/>
        <v>0</v>
      </c>
      <c r="H498" s="34"/>
      <c r="I498" s="37"/>
      <c r="J498" s="37"/>
      <c r="K498" s="325"/>
      <c r="L498" s="461" t="str">
        <f t="shared" si="54"/>
        <v/>
      </c>
      <c r="M498" s="147"/>
      <c r="N498" s="173"/>
      <c r="O498" s="173"/>
    </row>
    <row r="499" spans="1:15" s="1" customFormat="1">
      <c r="A499" s="196">
        <v>386820</v>
      </c>
      <c r="B499" s="7" t="s">
        <v>463</v>
      </c>
      <c r="C499" s="16"/>
      <c r="D499" s="61"/>
      <c r="E499" s="61"/>
      <c r="F499" s="81"/>
      <c r="G499" s="335">
        <f t="shared" si="55"/>
        <v>0</v>
      </c>
      <c r="H499" s="34"/>
      <c r="I499" s="37"/>
      <c r="J499" s="37"/>
      <c r="K499" s="325"/>
      <c r="L499" s="461" t="str">
        <f t="shared" si="54"/>
        <v/>
      </c>
      <c r="M499" s="147"/>
      <c r="N499" s="173"/>
      <c r="O499" s="173"/>
    </row>
    <row r="500" spans="1:15" s="1" customFormat="1">
      <c r="A500" s="196">
        <v>386822</v>
      </c>
      <c r="B500" s="7" t="s">
        <v>464</v>
      </c>
      <c r="C500" s="16"/>
      <c r="D500" s="61"/>
      <c r="E500" s="61"/>
      <c r="F500" s="81"/>
      <c r="G500" s="335">
        <f t="shared" si="55"/>
        <v>0</v>
      </c>
      <c r="H500" s="34"/>
      <c r="I500" s="37"/>
      <c r="J500" s="37"/>
      <c r="K500" s="325"/>
      <c r="L500" s="461" t="str">
        <f t="shared" si="54"/>
        <v/>
      </c>
      <c r="M500" s="147"/>
      <c r="N500" s="173"/>
      <c r="O500" s="173"/>
    </row>
    <row r="501" spans="1:15" s="1" customFormat="1">
      <c r="A501" s="196">
        <v>386824</v>
      </c>
      <c r="B501" s="7" t="s">
        <v>465</v>
      </c>
      <c r="C501" s="16"/>
      <c r="D501" s="61"/>
      <c r="E501" s="61"/>
      <c r="F501" s="81"/>
      <c r="G501" s="335">
        <f t="shared" si="55"/>
        <v>0</v>
      </c>
      <c r="H501" s="34"/>
      <c r="I501" s="37"/>
      <c r="J501" s="37"/>
      <c r="K501" s="325"/>
      <c r="L501" s="461" t="str">
        <f t="shared" si="54"/>
        <v/>
      </c>
      <c r="M501" s="147"/>
      <c r="N501" s="173"/>
      <c r="O501" s="173"/>
    </row>
    <row r="502" spans="1:15" s="1" customFormat="1">
      <c r="A502" s="196">
        <v>386840</v>
      </c>
      <c r="B502" s="7" t="s">
        <v>466</v>
      </c>
      <c r="C502" s="16"/>
      <c r="D502" s="61"/>
      <c r="E502" s="61"/>
      <c r="F502" s="81"/>
      <c r="G502" s="335">
        <f t="shared" si="55"/>
        <v>0</v>
      </c>
      <c r="H502" s="34"/>
      <c r="I502" s="37"/>
      <c r="J502" s="37"/>
      <c r="K502" s="325"/>
      <c r="L502" s="461" t="str">
        <f t="shared" si="54"/>
        <v/>
      </c>
      <c r="M502" s="147"/>
      <c r="N502" s="173"/>
      <c r="O502" s="173"/>
    </row>
    <row r="503" spans="1:15" s="1" customFormat="1">
      <c r="A503" s="196">
        <v>386850</v>
      </c>
      <c r="B503" s="7" t="s">
        <v>467</v>
      </c>
      <c r="C503" s="16"/>
      <c r="D503" s="61"/>
      <c r="E503" s="61"/>
      <c r="F503" s="81"/>
      <c r="G503" s="335">
        <f>IF(X=0,(IF(Me=0,Sa,Me*Sa)),(IF(Me=0,Sa*X,Me*X*Sa)))</f>
        <v>0</v>
      </c>
      <c r="H503" s="34"/>
      <c r="I503" s="37"/>
      <c r="J503" s="37"/>
      <c r="K503" s="325"/>
      <c r="L503" s="461" t="str">
        <f t="shared" si="54"/>
        <v/>
      </c>
      <c r="M503" s="147"/>
      <c r="N503" s="173"/>
      <c r="O503" s="173"/>
    </row>
    <row r="504" spans="1:15" s="1" customFormat="1">
      <c r="A504" s="196">
        <v>386856</v>
      </c>
      <c r="B504" s="7" t="s">
        <v>468</v>
      </c>
      <c r="C504" s="16"/>
      <c r="D504" s="61"/>
      <c r="E504" s="61"/>
      <c r="F504" s="81"/>
      <c r="G504" s="335">
        <f>IF(X=0,(IF(Me=0,Sa,Me*Sa)),(IF(Me=0,Sa*X,Me*X*Sa)))</f>
        <v>0</v>
      </c>
      <c r="H504" s="34"/>
      <c r="I504" s="37"/>
      <c r="J504" s="37"/>
      <c r="K504" s="325"/>
      <c r="L504" s="461" t="str">
        <f t="shared" si="54"/>
        <v/>
      </c>
      <c r="M504" s="147"/>
      <c r="N504" s="173"/>
      <c r="O504" s="173"/>
    </row>
    <row r="505" spans="1:15" s="1" customFormat="1">
      <c r="A505" s="196">
        <v>388712</v>
      </c>
      <c r="B505" s="10" t="s">
        <v>469</v>
      </c>
      <c r="C505" s="16"/>
      <c r="D505" s="61"/>
      <c r="E505" s="61"/>
      <c r="F505" s="81"/>
      <c r="G505" s="335">
        <f t="shared" si="55"/>
        <v>0</v>
      </c>
      <c r="H505" s="34"/>
      <c r="I505" s="37"/>
      <c r="J505" s="37"/>
      <c r="K505" s="325"/>
      <c r="L505" s="461" t="str">
        <f t="shared" si="54"/>
        <v/>
      </c>
      <c r="M505" s="147"/>
      <c r="N505" s="173"/>
      <c r="O505" s="173"/>
    </row>
    <row r="506" spans="1:15" s="1" customFormat="1">
      <c r="A506" s="196">
        <v>389011</v>
      </c>
      <c r="B506" s="7" t="s">
        <v>289</v>
      </c>
      <c r="C506" s="16"/>
      <c r="D506" s="61"/>
      <c r="E506" s="61"/>
      <c r="F506" s="81"/>
      <c r="G506" s="335">
        <f t="shared" si="55"/>
        <v>0</v>
      </c>
      <c r="H506" s="34"/>
      <c r="I506" s="37"/>
      <c r="J506" s="37"/>
      <c r="K506" s="325"/>
      <c r="L506" s="461" t="str">
        <f t="shared" si="54"/>
        <v/>
      </c>
      <c r="M506" s="147"/>
      <c r="N506" s="173"/>
      <c r="O506" s="173"/>
    </row>
    <row r="507" spans="1:15" s="1" customFormat="1">
      <c r="A507" s="196">
        <v>389027</v>
      </c>
      <c r="B507" s="7" t="s">
        <v>294</v>
      </c>
      <c r="C507" s="16"/>
      <c r="D507" s="61"/>
      <c r="E507" s="61"/>
      <c r="F507" s="81"/>
      <c r="G507" s="335">
        <f t="shared" si="55"/>
        <v>0</v>
      </c>
      <c r="H507" s="34"/>
      <c r="I507" s="37"/>
      <c r="J507" s="37"/>
      <c r="K507" s="325"/>
      <c r="L507" s="461" t="str">
        <f t="shared" si="54"/>
        <v/>
      </c>
      <c r="M507" s="147"/>
      <c r="N507" s="173"/>
      <c r="O507" s="173"/>
    </row>
    <row r="508" spans="1:15" s="1" customFormat="1">
      <c r="A508" s="196">
        <v>389050</v>
      </c>
      <c r="B508" s="7" t="s">
        <v>298</v>
      </c>
      <c r="C508" s="16"/>
      <c r="D508" s="61"/>
      <c r="E508" s="61"/>
      <c r="F508" s="81"/>
      <c r="G508" s="335">
        <f t="shared" si="55"/>
        <v>0</v>
      </c>
      <c r="H508" s="34"/>
      <c r="I508" s="37"/>
      <c r="J508" s="37"/>
      <c r="K508" s="325"/>
      <c r="L508" s="461" t="str">
        <f t="shared" si="54"/>
        <v/>
      </c>
      <c r="M508" s="147"/>
      <c r="N508" s="173"/>
      <c r="O508" s="173"/>
    </row>
    <row r="509" spans="1:15" s="1" customFormat="1">
      <c r="A509" s="196">
        <v>389064</v>
      </c>
      <c r="B509" s="7" t="s">
        <v>302</v>
      </c>
      <c r="C509" s="16"/>
      <c r="D509" s="61"/>
      <c r="E509" s="61"/>
      <c r="F509" s="81"/>
      <c r="G509" s="335">
        <f t="shared" si="55"/>
        <v>0</v>
      </c>
      <c r="H509" s="34"/>
      <c r="I509" s="37"/>
      <c r="J509" s="37"/>
      <c r="K509" s="325"/>
      <c r="L509" s="461" t="str">
        <f t="shared" si="54"/>
        <v/>
      </c>
      <c r="M509" s="147"/>
      <c r="N509" s="173"/>
      <c r="O509" s="173"/>
    </row>
    <row r="510" spans="1:15" s="1" customFormat="1">
      <c r="A510" s="196">
        <v>389069</v>
      </c>
      <c r="B510" s="190" t="s">
        <v>193</v>
      </c>
      <c r="C510" s="191" t="s">
        <v>720</v>
      </c>
      <c r="D510" s="192"/>
      <c r="E510" s="192"/>
      <c r="F510" s="193"/>
      <c r="G510" s="336">
        <f t="shared" si="55"/>
        <v>0</v>
      </c>
      <c r="H510" s="34"/>
      <c r="I510" s="37"/>
      <c r="J510" s="37"/>
      <c r="K510" s="325"/>
      <c r="L510" s="461" t="str">
        <f t="shared" si="54"/>
        <v/>
      </c>
      <c r="M510" s="147"/>
      <c r="N510" s="173"/>
      <c r="O510" s="173"/>
    </row>
    <row r="511" spans="1:15" s="1" customFormat="1" ht="14" thickBot="1">
      <c r="A511" s="201" t="s">
        <v>149</v>
      </c>
      <c r="C511" s="18"/>
      <c r="D511" s="37"/>
      <c r="E511" s="54"/>
      <c r="F511" s="76" t="s">
        <v>722</v>
      </c>
      <c r="G511" s="340">
        <f>SUM(G472:G510)</f>
        <v>0</v>
      </c>
      <c r="H511" s="34"/>
      <c r="I511" s="37"/>
      <c r="J511" s="37"/>
      <c r="K511" s="324"/>
      <c r="L511" s="340">
        <f>SUM(L472:L510)</f>
        <v>0</v>
      </c>
      <c r="M511" s="147"/>
      <c r="N511" s="173"/>
      <c r="O511" s="173"/>
    </row>
    <row r="512" spans="1:15" s="1" customFormat="1" ht="0.75" customHeight="1" thickTop="1">
      <c r="A512" s="198"/>
      <c r="C512" s="17"/>
      <c r="D512" s="37"/>
      <c r="E512" s="54"/>
      <c r="F512" s="76"/>
      <c r="G512" s="37"/>
      <c r="H512" s="34"/>
      <c r="I512" s="37"/>
      <c r="J512" s="37"/>
      <c r="K512" s="324"/>
      <c r="L512" s="457"/>
      <c r="M512" s="147"/>
      <c r="N512" s="173"/>
      <c r="O512" s="173"/>
    </row>
    <row r="513" spans="1:15" s="1" customFormat="1" ht="24.75" customHeight="1" thickTop="1">
      <c r="A513" s="200" t="s">
        <v>160</v>
      </c>
      <c r="B513" s="2"/>
      <c r="C513" s="17"/>
      <c r="D513" s="149" t="s">
        <v>41</v>
      </c>
      <c r="E513" s="150" t="s">
        <v>13</v>
      </c>
      <c r="F513" s="149" t="s">
        <v>14</v>
      </c>
      <c r="G513" s="149" t="s">
        <v>15</v>
      </c>
      <c r="H513" s="149" t="s">
        <v>16</v>
      </c>
      <c r="I513" s="151" t="s">
        <v>17</v>
      </c>
      <c r="J513" s="151"/>
      <c r="K513" s="324"/>
      <c r="L513" s="459" t="s">
        <v>18</v>
      </c>
      <c r="M513" s="147"/>
      <c r="N513" s="173"/>
      <c r="O513" s="173"/>
    </row>
    <row r="514" spans="1:15" s="1" customFormat="1">
      <c r="A514" s="196">
        <v>391910</v>
      </c>
      <c r="B514" s="7" t="s">
        <v>470</v>
      </c>
      <c r="C514" s="16"/>
      <c r="D514" s="61"/>
      <c r="E514" s="61"/>
      <c r="F514" s="81"/>
      <c r="G514" s="334">
        <f t="shared" ref="G514:G524" si="56">IF(X=0,(IF(Me=0,Sa,Me*Sa)),(IF(Me=0,Sa*X,Me*X*Sa)))</f>
        <v>0</v>
      </c>
      <c r="H514" s="332">
        <f t="shared" ref="H514:H524" si="57">IF(Sum,Sos,0)</f>
        <v>0</v>
      </c>
      <c r="I514" s="333">
        <f t="shared" ref="I514:I524" si="58">IF(Prosent&lt;&gt;0,(Sum*Prosent)/100,0)</f>
        <v>0</v>
      </c>
      <c r="J514" s="37"/>
      <c r="K514" s="325"/>
      <c r="L514" s="461" t="str">
        <f t="shared" ref="L514:L537" si="59">IF(FMVA&lt;&gt;"",(Sum*mva)-Sum,"")</f>
        <v/>
      </c>
      <c r="M514" s="147"/>
      <c r="N514" s="173"/>
      <c r="O514" s="173"/>
    </row>
    <row r="515" spans="1:15" s="1" customFormat="1">
      <c r="A515" s="196">
        <v>391911</v>
      </c>
      <c r="B515" s="10" t="s">
        <v>471</v>
      </c>
      <c r="C515" s="16"/>
      <c r="D515" s="46"/>
      <c r="E515" s="61"/>
      <c r="F515" s="338">
        <f>IF(D515=0,0,+G514)</f>
        <v>0</v>
      </c>
      <c r="G515" s="335">
        <f t="shared" si="56"/>
        <v>0</v>
      </c>
      <c r="H515" s="332">
        <f t="shared" si="57"/>
        <v>0</v>
      </c>
      <c r="I515" s="333">
        <f t="shared" si="58"/>
        <v>0</v>
      </c>
      <c r="J515" s="37"/>
      <c r="K515" s="325"/>
      <c r="L515" s="461" t="str">
        <f t="shared" si="59"/>
        <v/>
      </c>
      <c r="M515" s="147"/>
      <c r="N515" s="173"/>
      <c r="O515" s="173"/>
    </row>
    <row r="516" spans="1:15" s="1" customFormat="1">
      <c r="A516" s="196">
        <v>391920</v>
      </c>
      <c r="B516" s="7" t="s">
        <v>472</v>
      </c>
      <c r="C516" s="16"/>
      <c r="D516" s="61"/>
      <c r="E516" s="61"/>
      <c r="F516" s="81"/>
      <c r="G516" s="335">
        <f t="shared" si="56"/>
        <v>0</v>
      </c>
      <c r="H516" s="332">
        <f t="shared" si="57"/>
        <v>0</v>
      </c>
      <c r="I516" s="333">
        <f t="shared" si="58"/>
        <v>0</v>
      </c>
      <c r="J516" s="37"/>
      <c r="K516" s="325"/>
      <c r="L516" s="461" t="str">
        <f t="shared" si="59"/>
        <v/>
      </c>
      <c r="M516" s="147"/>
      <c r="N516" s="173"/>
      <c r="O516" s="173"/>
    </row>
    <row r="517" spans="1:15" s="1" customFormat="1">
      <c r="A517" s="196">
        <v>391921</v>
      </c>
      <c r="B517" s="10" t="s">
        <v>473</v>
      </c>
      <c r="C517" s="16"/>
      <c r="D517" s="46"/>
      <c r="E517" s="61"/>
      <c r="F517" s="338">
        <f>IF(D517=0,0,+G516)</f>
        <v>0</v>
      </c>
      <c r="G517" s="335">
        <f t="shared" si="56"/>
        <v>0</v>
      </c>
      <c r="H517" s="332">
        <f t="shared" si="57"/>
        <v>0</v>
      </c>
      <c r="I517" s="333">
        <f t="shared" si="58"/>
        <v>0</v>
      </c>
      <c r="J517" s="37"/>
      <c r="K517" s="325"/>
      <c r="L517" s="461" t="str">
        <f t="shared" si="59"/>
        <v/>
      </c>
      <c r="M517" s="147"/>
      <c r="N517" s="173"/>
      <c r="O517" s="173"/>
    </row>
    <row r="518" spans="1:15" s="1" customFormat="1">
      <c r="A518" s="196">
        <v>391930</v>
      </c>
      <c r="B518" s="7" t="s">
        <v>474</v>
      </c>
      <c r="C518" s="16"/>
      <c r="D518" s="61"/>
      <c r="E518" s="61"/>
      <c r="F518" s="81"/>
      <c r="G518" s="335">
        <f t="shared" si="56"/>
        <v>0</v>
      </c>
      <c r="H518" s="332">
        <f t="shared" si="57"/>
        <v>0</v>
      </c>
      <c r="I518" s="333">
        <f t="shared" si="58"/>
        <v>0</v>
      </c>
      <c r="J518" s="37"/>
      <c r="K518" s="325"/>
      <c r="L518" s="461" t="str">
        <f t="shared" si="59"/>
        <v/>
      </c>
      <c r="M518" s="147"/>
      <c r="N518" s="173"/>
      <c r="O518" s="173"/>
    </row>
    <row r="519" spans="1:15" s="1" customFormat="1">
      <c r="A519" s="196">
        <v>391931</v>
      </c>
      <c r="B519" s="10" t="s">
        <v>475</v>
      </c>
      <c r="C519" s="16"/>
      <c r="D519" s="46"/>
      <c r="E519" s="61"/>
      <c r="F519" s="338">
        <f>IF(D519=0,0,+G518)</f>
        <v>0</v>
      </c>
      <c r="G519" s="335">
        <f t="shared" si="56"/>
        <v>0</v>
      </c>
      <c r="H519" s="332">
        <f t="shared" si="57"/>
        <v>0</v>
      </c>
      <c r="I519" s="333">
        <f t="shared" si="58"/>
        <v>0</v>
      </c>
      <c r="J519" s="37"/>
      <c r="K519" s="325"/>
      <c r="L519" s="461" t="str">
        <f t="shared" si="59"/>
        <v/>
      </c>
      <c r="M519" s="147"/>
      <c r="N519" s="173"/>
      <c r="O519" s="173"/>
    </row>
    <row r="520" spans="1:15" s="1" customFormat="1">
      <c r="A520" s="196">
        <v>391940</v>
      </c>
      <c r="B520" s="7" t="s">
        <v>476</v>
      </c>
      <c r="C520" s="16"/>
      <c r="D520" s="61"/>
      <c r="E520" s="61"/>
      <c r="F520" s="81"/>
      <c r="G520" s="335">
        <f t="shared" si="56"/>
        <v>0</v>
      </c>
      <c r="H520" s="332">
        <f t="shared" si="57"/>
        <v>0</v>
      </c>
      <c r="I520" s="333">
        <f t="shared" si="58"/>
        <v>0</v>
      </c>
      <c r="J520" s="37"/>
      <c r="K520" s="325"/>
      <c r="L520" s="461" t="str">
        <f t="shared" si="59"/>
        <v/>
      </c>
      <c r="M520" s="147"/>
      <c r="N520" s="173"/>
      <c r="O520" s="173"/>
    </row>
    <row r="521" spans="1:15" s="1" customFormat="1">
      <c r="A521" s="196">
        <v>391941</v>
      </c>
      <c r="B521" s="10" t="s">
        <v>477</v>
      </c>
      <c r="C521" s="16"/>
      <c r="D521" s="46"/>
      <c r="E521" s="61"/>
      <c r="F521" s="338">
        <f>IF(D521=0,0,+G520)</f>
        <v>0</v>
      </c>
      <c r="G521" s="335">
        <f t="shared" si="56"/>
        <v>0</v>
      </c>
      <c r="H521" s="332">
        <f t="shared" si="57"/>
        <v>0</v>
      </c>
      <c r="I521" s="333">
        <f t="shared" si="58"/>
        <v>0</v>
      </c>
      <c r="J521" s="37"/>
      <c r="K521" s="325"/>
      <c r="L521" s="461" t="str">
        <f t="shared" si="59"/>
        <v/>
      </c>
      <c r="M521" s="147"/>
      <c r="N521" s="173"/>
      <c r="O521" s="173"/>
    </row>
    <row r="522" spans="1:15" s="1" customFormat="1">
      <c r="A522" s="196">
        <v>391990</v>
      </c>
      <c r="B522" s="7" t="s">
        <v>478</v>
      </c>
      <c r="C522" s="16"/>
      <c r="D522" s="61"/>
      <c r="E522" s="61"/>
      <c r="F522" s="81"/>
      <c r="G522" s="335">
        <f t="shared" si="56"/>
        <v>0</v>
      </c>
      <c r="H522" s="332">
        <f t="shared" si="57"/>
        <v>0</v>
      </c>
      <c r="I522" s="333">
        <f t="shared" si="58"/>
        <v>0</v>
      </c>
      <c r="J522" s="37"/>
      <c r="K522" s="325"/>
      <c r="L522" s="461" t="str">
        <f t="shared" si="59"/>
        <v/>
      </c>
      <c r="M522" s="147"/>
      <c r="N522" s="173"/>
      <c r="O522" s="173"/>
    </row>
    <row r="523" spans="1:15" s="1" customFormat="1">
      <c r="A523" s="196">
        <v>391991</v>
      </c>
      <c r="B523" s="7" t="s">
        <v>479</v>
      </c>
      <c r="C523" s="16"/>
      <c r="D523" s="46"/>
      <c r="E523" s="61"/>
      <c r="F523" s="338">
        <f>IF(D523=0,0,+G522)</f>
        <v>0</v>
      </c>
      <c r="G523" s="335">
        <f t="shared" si="56"/>
        <v>0</v>
      </c>
      <c r="H523" s="332">
        <f t="shared" si="57"/>
        <v>0</v>
      </c>
      <c r="I523" s="333">
        <f t="shared" si="58"/>
        <v>0</v>
      </c>
      <c r="J523" s="37"/>
      <c r="K523" s="325"/>
      <c r="L523" s="461" t="str">
        <f t="shared" si="59"/>
        <v/>
      </c>
      <c r="M523" s="147"/>
      <c r="N523" s="173"/>
      <c r="O523" s="173"/>
    </row>
    <row r="524" spans="1:15" s="1" customFormat="1">
      <c r="A524" s="196">
        <v>394092</v>
      </c>
      <c r="B524" s="7" t="s">
        <v>223</v>
      </c>
      <c r="C524" s="16"/>
      <c r="D524" s="61"/>
      <c r="E524" s="61"/>
      <c r="F524" s="81"/>
      <c r="G524" s="335">
        <f t="shared" si="56"/>
        <v>0</v>
      </c>
      <c r="H524" s="332">
        <f t="shared" si="57"/>
        <v>0</v>
      </c>
      <c r="I524" s="333">
        <f t="shared" si="58"/>
        <v>0</v>
      </c>
      <c r="J524" s="37"/>
      <c r="K524" s="325"/>
      <c r="L524" s="461" t="str">
        <f t="shared" si="59"/>
        <v/>
      </c>
      <c r="M524" s="147"/>
      <c r="N524" s="173"/>
      <c r="O524" s="173"/>
    </row>
    <row r="525" spans="1:15" s="1" customFormat="1">
      <c r="A525" s="196">
        <v>394095</v>
      </c>
      <c r="B525" s="7" t="s">
        <v>186</v>
      </c>
      <c r="C525" s="16"/>
      <c r="D525" s="62"/>
      <c r="E525" s="62"/>
      <c r="F525" s="80"/>
      <c r="G525" s="341">
        <f>SUM(I514:I524)</f>
        <v>0</v>
      </c>
      <c r="H525" s="34"/>
      <c r="I525" s="35" t="s">
        <v>723</v>
      </c>
      <c r="J525" s="35"/>
      <c r="K525" s="509"/>
      <c r="L525" s="461"/>
      <c r="M525" s="147"/>
      <c r="N525" s="173"/>
      <c r="O525" s="173"/>
    </row>
    <row r="526" spans="1:15" s="1" customFormat="1">
      <c r="A526" s="196">
        <v>396910</v>
      </c>
      <c r="B526" s="7" t="s">
        <v>480</v>
      </c>
      <c r="C526" s="16"/>
      <c r="D526" s="61"/>
      <c r="E526" s="61"/>
      <c r="F526" s="81"/>
      <c r="G526" s="335">
        <f t="shared" ref="G526:G537" si="60">IF(X=0,(IF(Me=0,Sa,Me*Sa)),(IF(Me=0,Sa*X,Me*X*Sa)))</f>
        <v>0</v>
      </c>
      <c r="H526" s="34"/>
      <c r="I526" s="37"/>
      <c r="J526" s="37"/>
      <c r="K526" s="325"/>
      <c r="L526" s="461" t="str">
        <f t="shared" si="59"/>
        <v/>
      </c>
      <c r="M526" s="147"/>
      <c r="N526" s="173"/>
      <c r="O526" s="173"/>
    </row>
    <row r="527" spans="1:15" s="1" customFormat="1">
      <c r="A527" s="196">
        <v>396920</v>
      </c>
      <c r="B527" s="7" t="s">
        <v>481</v>
      </c>
      <c r="C527" s="16"/>
      <c r="D527" s="61"/>
      <c r="E527" s="61"/>
      <c r="F527" s="81"/>
      <c r="G527" s="335">
        <f t="shared" si="60"/>
        <v>0</v>
      </c>
      <c r="H527" s="34"/>
      <c r="I527" s="37"/>
      <c r="J527" s="37"/>
      <c r="K527" s="325"/>
      <c r="L527" s="461" t="str">
        <f t="shared" si="59"/>
        <v/>
      </c>
      <c r="M527" s="147"/>
      <c r="N527" s="173"/>
      <c r="O527" s="173"/>
    </row>
    <row r="528" spans="1:15" s="1" customFormat="1">
      <c r="A528" s="196">
        <v>396921</v>
      </c>
      <c r="B528" s="10" t="s">
        <v>482</v>
      </c>
      <c r="C528" s="16"/>
      <c r="D528" s="61"/>
      <c r="E528" s="61"/>
      <c r="F528" s="81"/>
      <c r="G528" s="335">
        <f t="shared" si="60"/>
        <v>0</v>
      </c>
      <c r="H528" s="34"/>
      <c r="I528" s="37"/>
      <c r="J528" s="37"/>
      <c r="K528" s="325"/>
      <c r="L528" s="461" t="str">
        <f t="shared" si="59"/>
        <v/>
      </c>
      <c r="M528" s="147"/>
      <c r="N528" s="173"/>
      <c r="O528" s="173"/>
    </row>
    <row r="529" spans="1:15" s="1" customFormat="1">
      <c r="A529" s="196">
        <v>396930</v>
      </c>
      <c r="B529" s="7" t="s">
        <v>483</v>
      </c>
      <c r="C529" s="16"/>
      <c r="D529" s="61"/>
      <c r="E529" s="61"/>
      <c r="F529" s="81"/>
      <c r="G529" s="335">
        <f t="shared" si="60"/>
        <v>0</v>
      </c>
      <c r="H529" s="34"/>
      <c r="I529" s="37"/>
      <c r="J529" s="37"/>
      <c r="K529" s="325"/>
      <c r="L529" s="461" t="str">
        <f t="shared" si="59"/>
        <v/>
      </c>
      <c r="M529" s="147"/>
      <c r="N529" s="173"/>
      <c r="O529" s="173"/>
    </row>
    <row r="530" spans="1:15" s="1" customFormat="1">
      <c r="A530" s="196">
        <v>396931</v>
      </c>
      <c r="B530" s="10" t="s">
        <v>484</v>
      </c>
      <c r="C530" s="16"/>
      <c r="D530" s="61"/>
      <c r="E530" s="61"/>
      <c r="F530" s="81"/>
      <c r="G530" s="335">
        <f t="shared" si="60"/>
        <v>0</v>
      </c>
      <c r="H530" s="34"/>
      <c r="I530" s="37"/>
      <c r="J530" s="37"/>
      <c r="K530" s="325"/>
      <c r="L530" s="461" t="str">
        <f t="shared" si="59"/>
        <v/>
      </c>
      <c r="M530" s="147"/>
      <c r="N530" s="173"/>
      <c r="O530" s="173"/>
    </row>
    <row r="531" spans="1:15" s="1" customFormat="1">
      <c r="A531" s="196">
        <v>396939</v>
      </c>
      <c r="B531" s="7" t="s">
        <v>485</v>
      </c>
      <c r="C531" s="16"/>
      <c r="D531" s="61"/>
      <c r="E531" s="61"/>
      <c r="F531" s="81"/>
      <c r="G531" s="335">
        <f t="shared" si="60"/>
        <v>0</v>
      </c>
      <c r="H531" s="34"/>
      <c r="I531" s="37"/>
      <c r="J531" s="37"/>
      <c r="K531" s="325"/>
      <c r="L531" s="461" t="str">
        <f t="shared" si="59"/>
        <v/>
      </c>
      <c r="M531" s="147"/>
      <c r="N531" s="173"/>
      <c r="O531" s="173"/>
    </row>
    <row r="532" spans="1:15" s="1" customFormat="1">
      <c r="A532" s="196">
        <v>396940</v>
      </c>
      <c r="B532" s="10" t="s">
        <v>486</v>
      </c>
      <c r="C532" s="16"/>
      <c r="D532" s="61"/>
      <c r="E532" s="61"/>
      <c r="F532" s="81"/>
      <c r="G532" s="335">
        <f t="shared" si="60"/>
        <v>0</v>
      </c>
      <c r="H532" s="34"/>
      <c r="I532" s="37"/>
      <c r="J532" s="37"/>
      <c r="K532" s="325"/>
      <c r="L532" s="461" t="str">
        <f t="shared" si="59"/>
        <v/>
      </c>
      <c r="M532" s="147"/>
      <c r="N532" s="173"/>
      <c r="O532" s="173"/>
    </row>
    <row r="533" spans="1:15" s="1" customFormat="1">
      <c r="A533" s="196">
        <v>396941</v>
      </c>
      <c r="B533" s="7" t="s">
        <v>487</v>
      </c>
      <c r="C533" s="16"/>
      <c r="D533" s="61"/>
      <c r="E533" s="61"/>
      <c r="F533" s="81"/>
      <c r="G533" s="335">
        <f t="shared" si="60"/>
        <v>0</v>
      </c>
      <c r="H533" s="34"/>
      <c r="I533" s="37"/>
      <c r="J533" s="37"/>
      <c r="K533" s="325"/>
      <c r="L533" s="461" t="str">
        <f t="shared" si="59"/>
        <v/>
      </c>
      <c r="M533" s="147"/>
      <c r="N533" s="173"/>
      <c r="O533" s="173"/>
    </row>
    <row r="534" spans="1:15" s="1" customFormat="1">
      <c r="A534" s="196">
        <v>399027</v>
      </c>
      <c r="B534" s="7" t="s">
        <v>294</v>
      </c>
      <c r="C534" s="16"/>
      <c r="D534" s="61"/>
      <c r="E534" s="61"/>
      <c r="F534" s="81"/>
      <c r="G534" s="335">
        <f t="shared" si="60"/>
        <v>0</v>
      </c>
      <c r="H534" s="34"/>
      <c r="I534" s="37"/>
      <c r="J534" s="37"/>
      <c r="K534" s="325"/>
      <c r="L534" s="461" t="str">
        <f t="shared" si="59"/>
        <v/>
      </c>
      <c r="M534" s="147"/>
      <c r="N534" s="173"/>
      <c r="O534" s="173"/>
    </row>
    <row r="535" spans="1:15" s="1" customFormat="1">
      <c r="A535" s="196">
        <v>399050</v>
      </c>
      <c r="B535" s="10" t="s">
        <v>298</v>
      </c>
      <c r="C535" s="16"/>
      <c r="D535" s="61"/>
      <c r="E535" s="61"/>
      <c r="F535" s="81"/>
      <c r="G535" s="335">
        <f t="shared" si="60"/>
        <v>0</v>
      </c>
      <c r="H535" s="34"/>
      <c r="I535" s="37"/>
      <c r="J535" s="37"/>
      <c r="K535" s="325"/>
      <c r="L535" s="461" t="str">
        <f t="shared" si="59"/>
        <v/>
      </c>
      <c r="M535" s="147"/>
      <c r="N535" s="173"/>
      <c r="O535" s="173"/>
    </row>
    <row r="536" spans="1:15" s="1" customFormat="1">
      <c r="A536" s="196">
        <v>399064</v>
      </c>
      <c r="B536" s="7" t="s">
        <v>302</v>
      </c>
      <c r="C536" s="16"/>
      <c r="D536" s="61"/>
      <c r="E536" s="61"/>
      <c r="F536" s="81"/>
      <c r="G536" s="335">
        <f t="shared" si="60"/>
        <v>0</v>
      </c>
      <c r="H536" s="34"/>
      <c r="I536" s="37"/>
      <c r="J536" s="37"/>
      <c r="K536" s="325"/>
      <c r="L536" s="461" t="str">
        <f t="shared" si="59"/>
        <v/>
      </c>
      <c r="M536" s="147"/>
      <c r="N536" s="173"/>
      <c r="O536" s="173"/>
    </row>
    <row r="537" spans="1:15" s="1" customFormat="1">
      <c r="A537" s="196">
        <v>399069</v>
      </c>
      <c r="B537" s="190" t="s">
        <v>193</v>
      </c>
      <c r="C537" s="191" t="s">
        <v>720</v>
      </c>
      <c r="D537" s="192"/>
      <c r="E537" s="192"/>
      <c r="F537" s="193"/>
      <c r="G537" s="336">
        <f t="shared" si="60"/>
        <v>0</v>
      </c>
      <c r="H537" s="34"/>
      <c r="I537" s="37"/>
      <c r="J537" s="37"/>
      <c r="K537" s="325"/>
      <c r="L537" s="461" t="str">
        <f t="shared" si="59"/>
        <v/>
      </c>
      <c r="M537" s="147"/>
      <c r="N537" s="173"/>
      <c r="O537" s="173"/>
    </row>
    <row r="538" spans="1:15" s="1" customFormat="1" ht="14" thickBot="1">
      <c r="A538" s="201" t="s">
        <v>149</v>
      </c>
      <c r="C538" s="18"/>
      <c r="D538" s="37"/>
      <c r="E538" s="54"/>
      <c r="F538" s="76" t="s">
        <v>722</v>
      </c>
      <c r="G538" s="340">
        <f>SUM(G514:G537)</f>
        <v>0</v>
      </c>
      <c r="H538" s="34"/>
      <c r="I538" s="37"/>
      <c r="J538" s="37"/>
      <c r="K538" s="324"/>
      <c r="L538" s="340">
        <f>SUM(L514:L537)</f>
        <v>0</v>
      </c>
      <c r="M538" s="147"/>
      <c r="N538" s="173"/>
      <c r="O538" s="173"/>
    </row>
    <row r="539" spans="1:15" s="1" customFormat="1" ht="0.75" customHeight="1" thickTop="1">
      <c r="A539" s="198"/>
      <c r="C539" s="17"/>
      <c r="D539" s="37"/>
      <c r="E539" s="54"/>
      <c r="F539" s="76"/>
      <c r="G539" s="37"/>
      <c r="H539" s="34"/>
      <c r="I539" s="37"/>
      <c r="J539" s="37"/>
      <c r="K539" s="324"/>
      <c r="L539" s="457"/>
      <c r="M539" s="147"/>
      <c r="N539" s="173"/>
      <c r="O539" s="173"/>
    </row>
    <row r="540" spans="1:15" s="1" customFormat="1" ht="24.75" customHeight="1" thickTop="1">
      <c r="A540" s="200" t="s">
        <v>161</v>
      </c>
      <c r="B540" s="2"/>
      <c r="C540" s="17"/>
      <c r="D540" s="149" t="s">
        <v>41</v>
      </c>
      <c r="E540" s="150" t="s">
        <v>13</v>
      </c>
      <c r="F540" s="149" t="s">
        <v>14</v>
      </c>
      <c r="G540" s="149" t="s">
        <v>15</v>
      </c>
      <c r="H540" s="149" t="s">
        <v>16</v>
      </c>
      <c r="I540" s="151" t="s">
        <v>17</v>
      </c>
      <c r="J540" s="151"/>
      <c r="K540" s="324"/>
      <c r="L540" s="459" t="s">
        <v>18</v>
      </c>
      <c r="M540" s="147"/>
      <c r="N540" s="173"/>
      <c r="O540" s="173"/>
    </row>
    <row r="541" spans="1:15" s="1" customFormat="1">
      <c r="A541" s="196">
        <v>402010</v>
      </c>
      <c r="B541" s="7" t="s">
        <v>488</v>
      </c>
      <c r="C541" s="16"/>
      <c r="D541" s="61"/>
      <c r="E541" s="61"/>
      <c r="F541" s="81"/>
      <c r="G541" s="334">
        <f t="shared" ref="G541:G547" si="61">IF(X=0,(IF(Me=0,Sa,Me*Sa)),(IF(Me=0,Sa*X,Me*X*Sa)))</f>
        <v>0</v>
      </c>
      <c r="H541" s="332">
        <f t="shared" ref="H541:H547" si="62">IF(Sum,Sos,0)</f>
        <v>0</v>
      </c>
      <c r="I541" s="333">
        <f t="shared" ref="I541:I547" si="63">IF(Prosent&lt;&gt;0,(Sum*Prosent)/100,0)</f>
        <v>0</v>
      </c>
      <c r="J541" s="37"/>
      <c r="K541" s="325"/>
      <c r="L541" s="461" t="str">
        <f t="shared" ref="L541:L558" si="64">IF(FMVA&lt;&gt;"",(Sum*mva)-Sum,"")</f>
        <v/>
      </c>
      <c r="M541" s="147"/>
      <c r="N541" s="173"/>
      <c r="O541" s="173"/>
    </row>
    <row r="542" spans="1:15" s="1" customFormat="1">
      <c r="A542" s="196">
        <v>402011</v>
      </c>
      <c r="B542" s="10" t="s">
        <v>489</v>
      </c>
      <c r="C542" s="16"/>
      <c r="D542" s="46"/>
      <c r="E542" s="61"/>
      <c r="F542" s="338">
        <f>IF(D542=0,0,+G541)</f>
        <v>0</v>
      </c>
      <c r="G542" s="335">
        <f t="shared" si="61"/>
        <v>0</v>
      </c>
      <c r="H542" s="332">
        <f t="shared" si="62"/>
        <v>0</v>
      </c>
      <c r="I542" s="333">
        <f t="shared" si="63"/>
        <v>0</v>
      </c>
      <c r="J542" s="37"/>
      <c r="K542" s="325"/>
      <c r="L542" s="461" t="str">
        <f t="shared" si="64"/>
        <v/>
      </c>
      <c r="M542" s="147"/>
      <c r="N542" s="173"/>
      <c r="O542" s="173"/>
    </row>
    <row r="543" spans="1:15" s="1" customFormat="1">
      <c r="A543" s="196">
        <v>402020</v>
      </c>
      <c r="B543" s="7" t="s">
        <v>490</v>
      </c>
      <c r="C543" s="16"/>
      <c r="D543" s="61"/>
      <c r="E543" s="61"/>
      <c r="F543" s="81"/>
      <c r="G543" s="335">
        <f t="shared" si="61"/>
        <v>0</v>
      </c>
      <c r="H543" s="332">
        <f t="shared" si="62"/>
        <v>0</v>
      </c>
      <c r="I543" s="333">
        <f t="shared" si="63"/>
        <v>0</v>
      </c>
      <c r="J543" s="37"/>
      <c r="K543" s="325"/>
      <c r="L543" s="461" t="str">
        <f t="shared" si="64"/>
        <v/>
      </c>
      <c r="M543" s="147"/>
      <c r="N543" s="173"/>
      <c r="O543" s="173"/>
    </row>
    <row r="544" spans="1:15" s="1" customFormat="1">
      <c r="A544" s="196">
        <v>402021</v>
      </c>
      <c r="B544" s="10" t="s">
        <v>491</v>
      </c>
      <c r="C544" s="16"/>
      <c r="D544" s="46"/>
      <c r="E544" s="61"/>
      <c r="F544" s="338">
        <f>IF(D544=0,0,+G543)</f>
        <v>0</v>
      </c>
      <c r="G544" s="335">
        <f t="shared" si="61"/>
        <v>0</v>
      </c>
      <c r="H544" s="332">
        <f t="shared" si="62"/>
        <v>0</v>
      </c>
      <c r="I544" s="333">
        <f t="shared" si="63"/>
        <v>0</v>
      </c>
      <c r="J544" s="37"/>
      <c r="K544" s="325"/>
      <c r="L544" s="461" t="str">
        <f t="shared" si="64"/>
        <v/>
      </c>
      <c r="M544" s="147"/>
      <c r="N544" s="173"/>
      <c r="O544" s="173"/>
    </row>
    <row r="545" spans="1:15" s="1" customFormat="1">
      <c r="A545" s="196">
        <v>402090</v>
      </c>
      <c r="B545" s="10" t="s">
        <v>492</v>
      </c>
      <c r="C545" s="16"/>
      <c r="D545" s="61"/>
      <c r="E545" s="61"/>
      <c r="F545" s="81"/>
      <c r="G545" s="335">
        <f t="shared" si="61"/>
        <v>0</v>
      </c>
      <c r="H545" s="332">
        <f t="shared" si="62"/>
        <v>0</v>
      </c>
      <c r="I545" s="333">
        <f t="shared" si="63"/>
        <v>0</v>
      </c>
      <c r="J545" s="37"/>
      <c r="K545" s="325"/>
      <c r="L545" s="461" t="str">
        <f t="shared" si="64"/>
        <v/>
      </c>
      <c r="M545" s="147"/>
      <c r="N545" s="173"/>
      <c r="O545" s="173"/>
    </row>
    <row r="546" spans="1:15" s="1" customFormat="1">
      <c r="A546" s="196">
        <v>402091</v>
      </c>
      <c r="B546" s="7" t="s">
        <v>493</v>
      </c>
      <c r="C546" s="16"/>
      <c r="D546" s="46"/>
      <c r="E546" s="61"/>
      <c r="F546" s="338">
        <f>IF(D546=0,0,+G545)</f>
        <v>0</v>
      </c>
      <c r="G546" s="335">
        <f t="shared" si="61"/>
        <v>0</v>
      </c>
      <c r="H546" s="332">
        <f t="shared" si="62"/>
        <v>0</v>
      </c>
      <c r="I546" s="333">
        <f t="shared" si="63"/>
        <v>0</v>
      </c>
      <c r="J546" s="37"/>
      <c r="K546" s="325"/>
      <c r="L546" s="461" t="str">
        <f t="shared" si="64"/>
        <v/>
      </c>
      <c r="M546" s="147"/>
      <c r="N546" s="173"/>
      <c r="O546" s="173"/>
    </row>
    <row r="547" spans="1:15" s="1" customFormat="1">
      <c r="A547" s="196">
        <v>404092</v>
      </c>
      <c r="B547" s="10" t="s">
        <v>223</v>
      </c>
      <c r="C547" s="16"/>
      <c r="D547" s="61"/>
      <c r="E547" s="61"/>
      <c r="F547" s="81"/>
      <c r="G547" s="335">
        <f t="shared" si="61"/>
        <v>0</v>
      </c>
      <c r="H547" s="332">
        <f t="shared" si="62"/>
        <v>0</v>
      </c>
      <c r="I547" s="333">
        <f t="shared" si="63"/>
        <v>0</v>
      </c>
      <c r="J547" s="37"/>
      <c r="K547" s="325"/>
      <c r="L547" s="461" t="str">
        <f t="shared" si="64"/>
        <v/>
      </c>
      <c r="M547" s="147"/>
      <c r="N547" s="173"/>
      <c r="O547" s="173"/>
    </row>
    <row r="548" spans="1:15" s="1" customFormat="1">
      <c r="A548" s="196">
        <v>404095</v>
      </c>
      <c r="B548" s="7" t="s">
        <v>186</v>
      </c>
      <c r="C548" s="16"/>
      <c r="D548" s="62"/>
      <c r="E548" s="62"/>
      <c r="F548" s="80"/>
      <c r="G548" s="341">
        <f>SUM(I541:I547)</f>
        <v>0</v>
      </c>
      <c r="H548" s="34"/>
      <c r="I548" s="35" t="s">
        <v>723</v>
      </c>
      <c r="J548" s="35"/>
      <c r="K548" s="509"/>
      <c r="L548" s="461"/>
      <c r="M548" s="147"/>
      <c r="N548" s="173"/>
      <c r="O548" s="173"/>
    </row>
    <row r="549" spans="1:15" s="1" customFormat="1">
      <c r="A549" s="196">
        <v>407012</v>
      </c>
      <c r="B549" s="7" t="s">
        <v>494</v>
      </c>
      <c r="C549" s="16"/>
      <c r="D549" s="61"/>
      <c r="E549" s="61"/>
      <c r="F549" s="81"/>
      <c r="G549" s="335">
        <f t="shared" ref="G549:G558" si="65">IF(X=0,(IF(Me=0,Sa,Me*Sa)),(IF(Me=0,Sa*X,Me*X*Sa)))</f>
        <v>0</v>
      </c>
      <c r="H549" s="34"/>
      <c r="I549" s="35"/>
      <c r="J549" s="35"/>
      <c r="K549" s="325"/>
      <c r="L549" s="461" t="str">
        <f t="shared" si="64"/>
        <v/>
      </c>
      <c r="M549" s="147"/>
      <c r="N549" s="173"/>
      <c r="O549" s="173"/>
    </row>
    <row r="550" spans="1:15" s="1" customFormat="1">
      <c r="A550" s="196">
        <v>407017</v>
      </c>
      <c r="B550" s="7" t="s">
        <v>495</v>
      </c>
      <c r="C550" s="16"/>
      <c r="D550" s="61"/>
      <c r="E550" s="61"/>
      <c r="F550" s="81"/>
      <c r="G550" s="335">
        <f t="shared" si="65"/>
        <v>0</v>
      </c>
      <c r="H550" s="34"/>
      <c r="I550" s="35"/>
      <c r="J550" s="35"/>
      <c r="K550" s="325"/>
      <c r="L550" s="461" t="str">
        <f t="shared" si="64"/>
        <v/>
      </c>
      <c r="M550" s="147"/>
      <c r="N550" s="173"/>
      <c r="O550" s="173"/>
    </row>
    <row r="551" spans="1:15" s="1" customFormat="1">
      <c r="A551" s="196">
        <v>407018</v>
      </c>
      <c r="B551" s="7" t="s">
        <v>496</v>
      </c>
      <c r="C551" s="16"/>
      <c r="D551" s="61"/>
      <c r="E551" s="61"/>
      <c r="F551" s="81"/>
      <c r="G551" s="335">
        <f t="shared" si="65"/>
        <v>0</v>
      </c>
      <c r="H551" s="34"/>
      <c r="I551" s="35"/>
      <c r="J551" s="35"/>
      <c r="K551" s="325"/>
      <c r="L551" s="461" t="str">
        <f t="shared" si="64"/>
        <v/>
      </c>
      <c r="M551" s="147"/>
      <c r="N551" s="173"/>
      <c r="O551" s="173"/>
    </row>
    <row r="552" spans="1:15" s="1" customFormat="1">
      <c r="A552" s="196">
        <v>407020</v>
      </c>
      <c r="B552" s="7" t="s">
        <v>497</v>
      </c>
      <c r="C552" s="16"/>
      <c r="D552" s="61"/>
      <c r="E552" s="61"/>
      <c r="F552" s="81"/>
      <c r="G552" s="335">
        <f t="shared" si="65"/>
        <v>0</v>
      </c>
      <c r="H552" s="34"/>
      <c r="I552" s="35"/>
      <c r="J552" s="35"/>
      <c r="K552" s="325"/>
      <c r="L552" s="461" t="str">
        <f t="shared" si="64"/>
        <v/>
      </c>
      <c r="M552" s="147"/>
      <c r="N552" s="173"/>
      <c r="O552" s="173"/>
    </row>
    <row r="553" spans="1:15" s="1" customFormat="1">
      <c r="A553" s="196">
        <v>407021</v>
      </c>
      <c r="B553" s="7" t="s">
        <v>498</v>
      </c>
      <c r="C553" s="16"/>
      <c r="D553" s="61"/>
      <c r="E553" s="61"/>
      <c r="F553" s="81"/>
      <c r="G553" s="335">
        <f t="shared" si="65"/>
        <v>0</v>
      </c>
      <c r="H553" s="34"/>
      <c r="I553" s="35"/>
      <c r="J553" s="35"/>
      <c r="K553" s="325"/>
      <c r="L553" s="461" t="str">
        <f t="shared" si="64"/>
        <v/>
      </c>
      <c r="M553" s="147"/>
      <c r="N553" s="173"/>
      <c r="O553" s="173"/>
    </row>
    <row r="554" spans="1:15" s="1" customFormat="1">
      <c r="A554" s="196">
        <v>407030</v>
      </c>
      <c r="B554" s="7" t="s">
        <v>499</v>
      </c>
      <c r="C554" s="16"/>
      <c r="D554" s="61"/>
      <c r="E554" s="61"/>
      <c r="F554" s="81"/>
      <c r="G554" s="335">
        <f t="shared" si="65"/>
        <v>0</v>
      </c>
      <c r="H554" s="34"/>
      <c r="I554" s="35"/>
      <c r="J554" s="35"/>
      <c r="K554" s="325"/>
      <c r="L554" s="461" t="str">
        <f t="shared" si="64"/>
        <v/>
      </c>
      <c r="M554" s="147"/>
      <c r="N554" s="173"/>
      <c r="O554" s="173"/>
    </row>
    <row r="555" spans="1:15" s="1" customFormat="1">
      <c r="A555" s="196">
        <v>409027</v>
      </c>
      <c r="B555" s="7" t="s">
        <v>294</v>
      </c>
      <c r="C555" s="16"/>
      <c r="D555" s="61"/>
      <c r="E555" s="61"/>
      <c r="F555" s="81"/>
      <c r="G555" s="335">
        <f t="shared" si="65"/>
        <v>0</v>
      </c>
      <c r="H555" s="34"/>
      <c r="I555" s="35"/>
      <c r="J555" s="35"/>
      <c r="K555" s="325"/>
      <c r="L555" s="461" t="str">
        <f t="shared" si="64"/>
        <v/>
      </c>
      <c r="M555" s="147"/>
      <c r="N555" s="173"/>
      <c r="O555" s="173"/>
    </row>
    <row r="556" spans="1:15" s="1" customFormat="1">
      <c r="A556" s="196">
        <v>409050</v>
      </c>
      <c r="B556" s="10" t="s">
        <v>298</v>
      </c>
      <c r="C556" s="16"/>
      <c r="D556" s="61"/>
      <c r="E556" s="61"/>
      <c r="F556" s="81"/>
      <c r="G556" s="335">
        <f t="shared" si="65"/>
        <v>0</v>
      </c>
      <c r="H556" s="34"/>
      <c r="I556" s="35"/>
      <c r="J556" s="35"/>
      <c r="K556" s="325"/>
      <c r="L556" s="461" t="str">
        <f t="shared" si="64"/>
        <v/>
      </c>
      <c r="M556" s="147"/>
      <c r="N556" s="173"/>
      <c r="O556" s="173"/>
    </row>
    <row r="557" spans="1:15" s="1" customFormat="1">
      <c r="A557" s="196">
        <v>409064</v>
      </c>
      <c r="B557" s="7" t="s">
        <v>302</v>
      </c>
      <c r="C557" s="16"/>
      <c r="D557" s="61"/>
      <c r="E557" s="61"/>
      <c r="F557" s="81"/>
      <c r="G557" s="335">
        <f t="shared" si="65"/>
        <v>0</v>
      </c>
      <c r="H557" s="34"/>
      <c r="I557" s="35"/>
      <c r="J557" s="35"/>
      <c r="K557" s="325"/>
      <c r="L557" s="461" t="str">
        <f t="shared" si="64"/>
        <v/>
      </c>
      <c r="M557" s="147"/>
      <c r="N557" s="173"/>
      <c r="O557" s="173"/>
    </row>
    <row r="558" spans="1:15" s="1" customFormat="1">
      <c r="A558" s="196">
        <v>409069</v>
      </c>
      <c r="B558" s="190" t="s">
        <v>193</v>
      </c>
      <c r="C558" s="191" t="s">
        <v>720</v>
      </c>
      <c r="D558" s="192"/>
      <c r="E558" s="192"/>
      <c r="F558" s="193"/>
      <c r="G558" s="336">
        <f t="shared" si="65"/>
        <v>0</v>
      </c>
      <c r="H558" s="34"/>
      <c r="I558" s="37"/>
      <c r="J558" s="37"/>
      <c r="K558" s="325"/>
      <c r="L558" s="461" t="str">
        <f t="shared" si="64"/>
        <v/>
      </c>
      <c r="M558" s="147"/>
      <c r="N558" s="173"/>
      <c r="O558" s="173"/>
    </row>
    <row r="559" spans="1:15" s="1" customFormat="1" ht="14" thickBot="1">
      <c r="A559" s="201" t="s">
        <v>149</v>
      </c>
      <c r="C559" s="18"/>
      <c r="D559" s="37"/>
      <c r="E559" s="54"/>
      <c r="F559" s="76" t="s">
        <v>722</v>
      </c>
      <c r="G559" s="340">
        <f>SUM(G541:G558)</f>
        <v>0</v>
      </c>
      <c r="H559" s="34"/>
      <c r="I559" s="37"/>
      <c r="J559" s="37"/>
      <c r="K559" s="324"/>
      <c r="L559" s="340">
        <f>SUM(L541:L558)</f>
        <v>0</v>
      </c>
      <c r="M559" s="147"/>
      <c r="N559" s="173"/>
      <c r="O559" s="173"/>
    </row>
    <row r="560" spans="1:15" s="1" customFormat="1" ht="0.75" customHeight="1" thickTop="1">
      <c r="A560" s="198"/>
      <c r="C560" s="17"/>
      <c r="D560" s="37"/>
      <c r="E560" s="54"/>
      <c r="F560" s="76"/>
      <c r="G560" s="37"/>
      <c r="H560" s="34"/>
      <c r="I560" s="37"/>
      <c r="J560" s="37"/>
      <c r="K560" s="324"/>
      <c r="L560" s="457"/>
      <c r="M560" s="147"/>
      <c r="N560" s="173"/>
      <c r="O560" s="173"/>
    </row>
    <row r="561" spans="1:15" s="1" customFormat="1" ht="24.75" customHeight="1" thickTop="1">
      <c r="A561" s="200" t="s">
        <v>162</v>
      </c>
      <c r="B561" s="2"/>
      <c r="C561" s="17"/>
      <c r="D561" s="149" t="s">
        <v>41</v>
      </c>
      <c r="E561" s="150" t="s">
        <v>13</v>
      </c>
      <c r="F561" s="149" t="s">
        <v>14</v>
      </c>
      <c r="G561" s="149" t="s">
        <v>15</v>
      </c>
      <c r="H561" s="149" t="s">
        <v>16</v>
      </c>
      <c r="I561" s="151" t="s">
        <v>17</v>
      </c>
      <c r="J561" s="151"/>
      <c r="K561" s="324"/>
      <c r="L561" s="459" t="s">
        <v>18</v>
      </c>
      <c r="M561" s="147"/>
      <c r="N561" s="173"/>
      <c r="O561" s="173"/>
    </row>
    <row r="562" spans="1:15" s="1" customFormat="1">
      <c r="A562" s="196">
        <v>412110</v>
      </c>
      <c r="B562" s="7" t="s">
        <v>500</v>
      </c>
      <c r="C562" s="16"/>
      <c r="D562" s="61"/>
      <c r="E562" s="61"/>
      <c r="F562" s="81"/>
      <c r="G562" s="334">
        <f t="shared" ref="G562:G570" si="66">IF(X=0,(IF(Me=0,Sa,Me*Sa)),(IF(Me=0,Sa*X,Me*X*Sa)))</f>
        <v>0</v>
      </c>
      <c r="H562" s="332">
        <f t="shared" ref="H562:H570" si="67">IF(Sum,Sos,0)</f>
        <v>0</v>
      </c>
      <c r="I562" s="333">
        <f t="shared" ref="I562:I570" si="68">IF(Prosent&lt;&gt;0,(Sum*Prosent)/100,0)</f>
        <v>0</v>
      </c>
      <c r="J562" s="37"/>
      <c r="K562" s="325"/>
      <c r="L562" s="461" t="str">
        <f t="shared" ref="L562:L582" si="69">IF(FMVA&lt;&gt;"",(Sum*mva)-Sum,"")</f>
        <v/>
      </c>
      <c r="M562" s="147"/>
      <c r="N562" s="173"/>
      <c r="O562" s="173"/>
    </row>
    <row r="563" spans="1:15" s="1" customFormat="1">
      <c r="A563" s="196">
        <v>412111</v>
      </c>
      <c r="B563" s="10" t="s">
        <v>501</v>
      </c>
      <c r="C563" s="16"/>
      <c r="D563" s="46"/>
      <c r="E563" s="61"/>
      <c r="F563" s="338">
        <f>IF(D563=0,0,+G562)</f>
        <v>0</v>
      </c>
      <c r="G563" s="335">
        <f t="shared" si="66"/>
        <v>0</v>
      </c>
      <c r="H563" s="332">
        <f t="shared" si="67"/>
        <v>0</v>
      </c>
      <c r="I563" s="333">
        <f t="shared" si="68"/>
        <v>0</v>
      </c>
      <c r="J563" s="37"/>
      <c r="K563" s="325"/>
      <c r="L563" s="461" t="str">
        <f t="shared" si="69"/>
        <v/>
      </c>
      <c r="M563" s="147"/>
      <c r="N563" s="173"/>
      <c r="O563" s="173"/>
    </row>
    <row r="564" spans="1:15" s="1" customFormat="1">
      <c r="A564" s="196">
        <v>412112</v>
      </c>
      <c r="B564" s="7" t="s">
        <v>502</v>
      </c>
      <c r="C564" s="16"/>
      <c r="D564" s="61"/>
      <c r="E564" s="61"/>
      <c r="F564" s="81"/>
      <c r="G564" s="335">
        <f t="shared" si="66"/>
        <v>0</v>
      </c>
      <c r="H564" s="332">
        <f t="shared" si="67"/>
        <v>0</v>
      </c>
      <c r="I564" s="333">
        <f t="shared" si="68"/>
        <v>0</v>
      </c>
      <c r="J564" s="37"/>
      <c r="K564" s="325"/>
      <c r="L564" s="461" t="str">
        <f t="shared" si="69"/>
        <v/>
      </c>
      <c r="M564" s="147"/>
      <c r="N564" s="173"/>
      <c r="O564" s="173"/>
    </row>
    <row r="565" spans="1:15" s="1" customFormat="1">
      <c r="A565" s="196">
        <v>412113</v>
      </c>
      <c r="B565" s="10" t="s">
        <v>503</v>
      </c>
      <c r="C565" s="16"/>
      <c r="D565" s="46"/>
      <c r="E565" s="61"/>
      <c r="F565" s="338">
        <f>IF(D565=0,0,+G564)</f>
        <v>0</v>
      </c>
      <c r="G565" s="335">
        <f t="shared" si="66"/>
        <v>0</v>
      </c>
      <c r="H565" s="332">
        <f t="shared" si="67"/>
        <v>0</v>
      </c>
      <c r="I565" s="333">
        <f t="shared" si="68"/>
        <v>0</v>
      </c>
      <c r="J565" s="37"/>
      <c r="K565" s="325"/>
      <c r="L565" s="461" t="str">
        <f t="shared" si="69"/>
        <v/>
      </c>
      <c r="M565" s="147"/>
      <c r="N565" s="173"/>
      <c r="O565" s="173"/>
    </row>
    <row r="566" spans="1:15" s="1" customFormat="1">
      <c r="A566" s="196">
        <v>412114</v>
      </c>
      <c r="B566" s="7" t="s">
        <v>474</v>
      </c>
      <c r="C566" s="16"/>
      <c r="D566" s="61"/>
      <c r="E566" s="61"/>
      <c r="F566" s="81"/>
      <c r="G566" s="335">
        <f t="shared" si="66"/>
        <v>0</v>
      </c>
      <c r="H566" s="332">
        <f t="shared" si="67"/>
        <v>0</v>
      </c>
      <c r="I566" s="333">
        <f t="shared" si="68"/>
        <v>0</v>
      </c>
      <c r="J566" s="37"/>
      <c r="K566" s="325"/>
      <c r="L566" s="461" t="str">
        <f t="shared" si="69"/>
        <v/>
      </c>
      <c r="M566" s="147"/>
      <c r="N566" s="173"/>
      <c r="O566" s="173"/>
    </row>
    <row r="567" spans="1:15" s="1" customFormat="1">
      <c r="A567" s="196">
        <v>412115</v>
      </c>
      <c r="B567" s="10" t="s">
        <v>475</v>
      </c>
      <c r="C567" s="16"/>
      <c r="D567" s="46"/>
      <c r="E567" s="61"/>
      <c r="F567" s="338">
        <f>IF(D567=0,0,+G566)</f>
        <v>0</v>
      </c>
      <c r="G567" s="335">
        <f t="shared" si="66"/>
        <v>0</v>
      </c>
      <c r="H567" s="332">
        <f t="shared" si="67"/>
        <v>0</v>
      </c>
      <c r="I567" s="333">
        <f t="shared" si="68"/>
        <v>0</v>
      </c>
      <c r="J567" s="37"/>
      <c r="K567" s="325"/>
      <c r="L567" s="461" t="str">
        <f t="shared" si="69"/>
        <v/>
      </c>
      <c r="M567" s="147"/>
      <c r="N567" s="173"/>
      <c r="O567" s="173"/>
    </row>
    <row r="568" spans="1:15" s="1" customFormat="1">
      <c r="A568" s="196">
        <v>412190</v>
      </c>
      <c r="B568" s="7" t="s">
        <v>504</v>
      </c>
      <c r="C568" s="16"/>
      <c r="D568" s="61"/>
      <c r="E568" s="61"/>
      <c r="F568" s="81"/>
      <c r="G568" s="335">
        <f t="shared" si="66"/>
        <v>0</v>
      </c>
      <c r="H568" s="332">
        <f t="shared" si="67"/>
        <v>0</v>
      </c>
      <c r="I568" s="333">
        <f t="shared" si="68"/>
        <v>0</v>
      </c>
      <c r="J568" s="37"/>
      <c r="K568" s="325"/>
      <c r="L568" s="461" t="str">
        <f t="shared" si="69"/>
        <v/>
      </c>
      <c r="M568" s="147"/>
      <c r="N568" s="173"/>
      <c r="O568" s="173"/>
    </row>
    <row r="569" spans="1:15" s="1" customFormat="1">
      <c r="A569" s="196">
        <v>412191</v>
      </c>
      <c r="B569" s="7" t="s">
        <v>505</v>
      </c>
      <c r="C569" s="16"/>
      <c r="D569" s="36"/>
      <c r="E569" s="61"/>
      <c r="F569" s="338">
        <f>IF(D569=0,0,+G568)</f>
        <v>0</v>
      </c>
      <c r="G569" s="335">
        <f t="shared" si="66"/>
        <v>0</v>
      </c>
      <c r="H569" s="332">
        <f t="shared" si="67"/>
        <v>0</v>
      </c>
      <c r="I569" s="333">
        <f t="shared" si="68"/>
        <v>0</v>
      </c>
      <c r="J569" s="37"/>
      <c r="K569" s="325"/>
      <c r="L569" s="461" t="str">
        <f t="shared" si="69"/>
        <v/>
      </c>
      <c r="M569" s="147"/>
      <c r="N569" s="173"/>
      <c r="O569" s="173"/>
    </row>
    <row r="570" spans="1:15" s="1" customFormat="1">
      <c r="A570" s="196">
        <v>414092</v>
      </c>
      <c r="B570" s="7" t="s">
        <v>223</v>
      </c>
      <c r="C570" s="16"/>
      <c r="D570" s="61"/>
      <c r="E570" s="61"/>
      <c r="F570" s="81"/>
      <c r="G570" s="335">
        <f t="shared" si="66"/>
        <v>0</v>
      </c>
      <c r="H570" s="332">
        <f t="shared" si="67"/>
        <v>0</v>
      </c>
      <c r="I570" s="333">
        <f t="shared" si="68"/>
        <v>0</v>
      </c>
      <c r="J570" s="37"/>
      <c r="K570" s="325"/>
      <c r="L570" s="461" t="str">
        <f t="shared" si="69"/>
        <v/>
      </c>
      <c r="M570" s="147"/>
      <c r="N570" s="173"/>
      <c r="O570" s="173"/>
    </row>
    <row r="571" spans="1:15" s="1" customFormat="1">
      <c r="A571" s="196">
        <v>414095</v>
      </c>
      <c r="B571" s="7" t="s">
        <v>186</v>
      </c>
      <c r="C571" s="16"/>
      <c r="D571" s="62"/>
      <c r="E571" s="62"/>
      <c r="F571" s="80"/>
      <c r="G571" s="341">
        <f>SUM(I562:I570)</f>
        <v>0</v>
      </c>
      <c r="H571" s="37"/>
      <c r="I571" s="35" t="s">
        <v>723</v>
      </c>
      <c r="J571" s="35"/>
      <c r="K571" s="509"/>
      <c r="L571" s="461"/>
      <c r="M571" s="147"/>
      <c r="N571" s="173"/>
      <c r="O571" s="173"/>
    </row>
    <row r="572" spans="1:15" s="1" customFormat="1">
      <c r="A572" s="196">
        <v>417110</v>
      </c>
      <c r="B572" s="7" t="s">
        <v>506</v>
      </c>
      <c r="C572" s="16"/>
      <c r="D572" s="61"/>
      <c r="E572" s="61"/>
      <c r="F572" s="81"/>
      <c r="G572" s="335">
        <f t="shared" ref="G572:G582" si="70">IF(X=0,(IF(Me=0,Sa,Me*Sa)),(IF(Me=0,Sa*X,Me*X*Sa)))</f>
        <v>0</v>
      </c>
      <c r="H572" s="35"/>
      <c r="I572" s="37"/>
      <c r="J572" s="37"/>
      <c r="K572" s="325"/>
      <c r="L572" s="461" t="str">
        <f t="shared" si="69"/>
        <v/>
      </c>
      <c r="M572" s="147"/>
      <c r="N572" s="173"/>
      <c r="O572" s="173"/>
    </row>
    <row r="573" spans="1:15" s="1" customFormat="1">
      <c r="A573" s="196">
        <v>417111</v>
      </c>
      <c r="B573" s="7" t="s">
        <v>507</v>
      </c>
      <c r="C573" s="16"/>
      <c r="D573" s="61"/>
      <c r="E573" s="61"/>
      <c r="F573" s="81"/>
      <c r="G573" s="335">
        <f t="shared" si="70"/>
        <v>0</v>
      </c>
      <c r="H573" s="35"/>
      <c r="I573" s="37"/>
      <c r="J573" s="37"/>
      <c r="K573" s="325"/>
      <c r="L573" s="461" t="str">
        <f t="shared" si="69"/>
        <v/>
      </c>
      <c r="M573" s="147"/>
      <c r="N573" s="173"/>
      <c r="O573" s="173"/>
    </row>
    <row r="574" spans="1:15" s="1" customFormat="1">
      <c r="A574" s="196">
        <v>417112</v>
      </c>
      <c r="B574" s="10" t="s">
        <v>508</v>
      </c>
      <c r="C574" s="16"/>
      <c r="D574" s="61"/>
      <c r="E574" s="61"/>
      <c r="F574" s="81"/>
      <c r="G574" s="335">
        <f t="shared" si="70"/>
        <v>0</v>
      </c>
      <c r="H574" s="35"/>
      <c r="I574" s="37"/>
      <c r="J574" s="37"/>
      <c r="K574" s="325"/>
      <c r="L574" s="461" t="str">
        <f t="shared" si="69"/>
        <v/>
      </c>
      <c r="M574" s="147"/>
      <c r="N574" s="173"/>
      <c r="O574" s="173"/>
    </row>
    <row r="575" spans="1:15" s="1" customFormat="1">
      <c r="A575" s="196">
        <v>417113</v>
      </c>
      <c r="B575" s="7" t="s">
        <v>509</v>
      </c>
      <c r="C575" s="16"/>
      <c r="D575" s="61"/>
      <c r="E575" s="61"/>
      <c r="F575" s="81"/>
      <c r="G575" s="335">
        <f t="shared" si="70"/>
        <v>0</v>
      </c>
      <c r="H575" s="35"/>
      <c r="I575" s="37"/>
      <c r="J575" s="37"/>
      <c r="K575" s="325"/>
      <c r="L575" s="461" t="str">
        <f t="shared" si="69"/>
        <v/>
      </c>
      <c r="M575" s="147"/>
      <c r="N575" s="173"/>
      <c r="O575" s="173"/>
    </row>
    <row r="576" spans="1:15" s="1" customFormat="1">
      <c r="A576" s="196">
        <v>417120</v>
      </c>
      <c r="B576" s="10" t="s">
        <v>510</v>
      </c>
      <c r="C576" s="16"/>
      <c r="D576" s="61"/>
      <c r="E576" s="61"/>
      <c r="F576" s="81"/>
      <c r="G576" s="335">
        <f t="shared" si="70"/>
        <v>0</v>
      </c>
      <c r="H576" s="35"/>
      <c r="I576" s="37"/>
      <c r="J576" s="37"/>
      <c r="K576" s="325"/>
      <c r="L576" s="461" t="str">
        <f t="shared" si="69"/>
        <v/>
      </c>
      <c r="M576" s="147"/>
      <c r="N576" s="173"/>
      <c r="O576" s="173"/>
    </row>
    <row r="577" spans="1:15" s="1" customFormat="1">
      <c r="A577" s="196">
        <v>417121</v>
      </c>
      <c r="B577" s="7" t="s">
        <v>511</v>
      </c>
      <c r="C577" s="16"/>
      <c r="D577" s="61"/>
      <c r="E577" s="61"/>
      <c r="F577" s="81"/>
      <c r="G577" s="335">
        <f t="shared" si="70"/>
        <v>0</v>
      </c>
      <c r="H577" s="35"/>
      <c r="I577" s="37"/>
      <c r="J577" s="37"/>
      <c r="K577" s="325"/>
      <c r="L577" s="461" t="str">
        <f t="shared" si="69"/>
        <v/>
      </c>
      <c r="M577" s="147"/>
      <c r="N577" s="173"/>
      <c r="O577" s="173"/>
    </row>
    <row r="578" spans="1:15" s="1" customFormat="1">
      <c r="A578" s="196">
        <v>417127</v>
      </c>
      <c r="B578" s="10" t="s">
        <v>512</v>
      </c>
      <c r="C578" s="16"/>
      <c r="D578" s="61"/>
      <c r="E578" s="61"/>
      <c r="F578" s="81"/>
      <c r="G578" s="335">
        <f t="shared" si="70"/>
        <v>0</v>
      </c>
      <c r="H578" s="35"/>
      <c r="I578" s="37"/>
      <c r="J578" s="37"/>
      <c r="K578" s="325"/>
      <c r="L578" s="461" t="str">
        <f t="shared" si="69"/>
        <v/>
      </c>
      <c r="M578" s="147"/>
      <c r="N578" s="173"/>
      <c r="O578" s="173"/>
    </row>
    <row r="579" spans="1:15" s="1" customFormat="1">
      <c r="A579" s="196">
        <v>417130</v>
      </c>
      <c r="B579" s="7" t="s">
        <v>468</v>
      </c>
      <c r="C579" s="16"/>
      <c r="D579" s="61"/>
      <c r="E579" s="61"/>
      <c r="F579" s="81"/>
      <c r="G579" s="335">
        <f t="shared" si="70"/>
        <v>0</v>
      </c>
      <c r="H579" s="35"/>
      <c r="I579" s="37"/>
      <c r="J579" s="37"/>
      <c r="K579" s="325"/>
      <c r="L579" s="461" t="str">
        <f t="shared" si="69"/>
        <v/>
      </c>
      <c r="M579" s="147"/>
      <c r="N579" s="173"/>
      <c r="O579" s="173"/>
    </row>
    <row r="580" spans="1:15" s="1" customFormat="1">
      <c r="A580" s="196">
        <v>419027</v>
      </c>
      <c r="B580" s="10" t="s">
        <v>294</v>
      </c>
      <c r="C580" s="16"/>
      <c r="D580" s="61"/>
      <c r="E580" s="61"/>
      <c r="F580" s="81"/>
      <c r="G580" s="335">
        <f t="shared" si="70"/>
        <v>0</v>
      </c>
      <c r="H580" s="35"/>
      <c r="I580" s="37"/>
      <c r="J580" s="37"/>
      <c r="K580" s="325"/>
      <c r="L580" s="461" t="str">
        <f t="shared" si="69"/>
        <v/>
      </c>
      <c r="M580" s="147"/>
      <c r="N580" s="173"/>
      <c r="O580" s="173"/>
    </row>
    <row r="581" spans="1:15" s="1" customFormat="1">
      <c r="A581" s="196">
        <v>419064</v>
      </c>
      <c r="B581" s="7" t="s">
        <v>302</v>
      </c>
      <c r="C581" s="16"/>
      <c r="D581" s="61"/>
      <c r="E581" s="61"/>
      <c r="F581" s="81"/>
      <c r="G581" s="335">
        <f t="shared" si="70"/>
        <v>0</v>
      </c>
      <c r="H581" s="35"/>
      <c r="I581" s="37"/>
      <c r="J581" s="37"/>
      <c r="K581" s="325"/>
      <c r="L581" s="461" t="str">
        <f t="shared" si="69"/>
        <v/>
      </c>
      <c r="M581" s="147"/>
      <c r="N581" s="173"/>
      <c r="O581" s="173"/>
    </row>
    <row r="582" spans="1:15" s="1" customFormat="1">
      <c r="A582" s="196">
        <v>419069</v>
      </c>
      <c r="B582" s="190" t="s">
        <v>193</v>
      </c>
      <c r="C582" s="191" t="s">
        <v>720</v>
      </c>
      <c r="D582" s="192"/>
      <c r="E582" s="192"/>
      <c r="F582" s="193"/>
      <c r="G582" s="336">
        <f t="shared" si="70"/>
        <v>0</v>
      </c>
      <c r="H582" s="34"/>
      <c r="I582" s="37"/>
      <c r="J582" s="37"/>
      <c r="K582" s="325"/>
      <c r="L582" s="461" t="str">
        <f t="shared" si="69"/>
        <v/>
      </c>
      <c r="M582" s="147"/>
      <c r="N582" s="173"/>
      <c r="O582" s="173"/>
    </row>
    <row r="583" spans="1:15" s="1" customFormat="1" ht="14" thickBot="1">
      <c r="A583" s="201" t="s">
        <v>149</v>
      </c>
      <c r="C583" s="18"/>
      <c r="D583" s="37"/>
      <c r="E583" s="54"/>
      <c r="F583" s="76" t="s">
        <v>722</v>
      </c>
      <c r="G583" s="340">
        <f>SUM(G562:G582)</f>
        <v>0</v>
      </c>
      <c r="H583" s="34"/>
      <c r="I583" s="37"/>
      <c r="J583" s="37"/>
      <c r="K583" s="324"/>
      <c r="L583" s="340">
        <f>SUM(L562:L582)</f>
        <v>0</v>
      </c>
      <c r="M583" s="147"/>
      <c r="N583" s="173"/>
      <c r="O583" s="173"/>
    </row>
    <row r="584" spans="1:15" s="1" customFormat="1" ht="0.75" customHeight="1" thickTop="1">
      <c r="A584" s="198"/>
      <c r="C584" s="17"/>
      <c r="D584" s="37"/>
      <c r="E584" s="54"/>
      <c r="F584" s="37"/>
      <c r="G584" s="37"/>
      <c r="H584" s="34"/>
      <c r="I584" s="37"/>
      <c r="J584" s="37"/>
      <c r="K584" s="324"/>
      <c r="L584" s="457"/>
      <c r="M584" s="147"/>
      <c r="N584" s="173"/>
      <c r="O584" s="173"/>
    </row>
    <row r="585" spans="1:15" s="1" customFormat="1" ht="24.75" customHeight="1" thickTop="1">
      <c r="A585" s="200" t="s">
        <v>163</v>
      </c>
      <c r="B585" s="2"/>
      <c r="C585" s="17"/>
      <c r="D585" s="149" t="s">
        <v>41</v>
      </c>
      <c r="E585" s="150" t="s">
        <v>13</v>
      </c>
      <c r="F585" s="149" t="s">
        <v>14</v>
      </c>
      <c r="G585" s="149" t="s">
        <v>15</v>
      </c>
      <c r="H585" s="149" t="s">
        <v>16</v>
      </c>
      <c r="I585" s="151" t="s">
        <v>17</v>
      </c>
      <c r="J585" s="151"/>
      <c r="K585" s="324"/>
      <c r="L585" s="459" t="s">
        <v>18</v>
      </c>
      <c r="M585" s="147"/>
      <c r="N585" s="173"/>
      <c r="O585" s="173"/>
    </row>
    <row r="586" spans="1:15" s="1" customFormat="1">
      <c r="A586" s="196">
        <v>422201</v>
      </c>
      <c r="B586" s="7" t="s">
        <v>513</v>
      </c>
      <c r="C586" s="16"/>
      <c r="D586" s="36"/>
      <c r="E586" s="61"/>
      <c r="F586" s="81"/>
      <c r="G586" s="334">
        <f t="shared" ref="G586:G640" si="71">IF(X=0,(IF(Me=0,Sa,Me*Sa)),(IF(Me=0,Sa*X,Me*X*Sa)))</f>
        <v>0</v>
      </c>
      <c r="H586" s="332">
        <f t="shared" ref="H586:H638" si="72">IF(Sum,Sos,0)</f>
        <v>0</v>
      </c>
      <c r="I586" s="333">
        <f t="shared" ref="I586:I638" si="73">IF(Prosent&lt;&gt;0,(Sum*Prosent)/100,0)</f>
        <v>0</v>
      </c>
      <c r="J586" s="37"/>
      <c r="K586" s="325"/>
      <c r="L586" s="461" t="str">
        <f t="shared" ref="L586:L640" si="74">IF(FMVA&lt;&gt;"",(Sum*mva)-Sum,"")</f>
        <v/>
      </c>
      <c r="M586" s="147"/>
      <c r="N586" s="173"/>
      <c r="O586" s="173"/>
    </row>
    <row r="587" spans="1:15" s="1" customFormat="1">
      <c r="A587" s="196">
        <v>422202</v>
      </c>
      <c r="B587" s="7" t="s">
        <v>514</v>
      </c>
      <c r="C587" s="16"/>
      <c r="D587" s="36"/>
      <c r="E587" s="61"/>
      <c r="F587" s="81"/>
      <c r="G587" s="335">
        <f t="shared" si="71"/>
        <v>0</v>
      </c>
      <c r="H587" s="332">
        <f t="shared" si="72"/>
        <v>0</v>
      </c>
      <c r="I587" s="333">
        <f t="shared" si="73"/>
        <v>0</v>
      </c>
      <c r="J587" s="37"/>
      <c r="K587" s="325"/>
      <c r="L587" s="461" t="str">
        <f t="shared" si="74"/>
        <v/>
      </c>
      <c r="M587" s="147"/>
      <c r="N587" s="173"/>
      <c r="O587" s="173"/>
    </row>
    <row r="588" spans="1:15" s="1" customFormat="1">
      <c r="A588" s="196">
        <v>422203</v>
      </c>
      <c r="B588" s="7" t="s">
        <v>515</v>
      </c>
      <c r="C588" s="16"/>
      <c r="D588" s="36"/>
      <c r="E588" s="61"/>
      <c r="F588" s="81"/>
      <c r="G588" s="335">
        <f t="shared" si="71"/>
        <v>0</v>
      </c>
      <c r="H588" s="332">
        <f t="shared" si="72"/>
        <v>0</v>
      </c>
      <c r="I588" s="333">
        <f t="shared" si="73"/>
        <v>0</v>
      </c>
      <c r="J588" s="37"/>
      <c r="K588" s="325"/>
      <c r="L588" s="461" t="str">
        <f t="shared" si="74"/>
        <v/>
      </c>
      <c r="M588" s="147"/>
      <c r="N588" s="173"/>
      <c r="O588" s="173"/>
    </row>
    <row r="589" spans="1:15" s="1" customFormat="1">
      <c r="A589" s="196">
        <v>422204</v>
      </c>
      <c r="B589" s="7" t="s">
        <v>516</v>
      </c>
      <c r="C589" s="16"/>
      <c r="D589" s="36"/>
      <c r="E589" s="61"/>
      <c r="F589" s="81"/>
      <c r="G589" s="335">
        <f t="shared" si="71"/>
        <v>0</v>
      </c>
      <c r="H589" s="332">
        <f t="shared" si="72"/>
        <v>0</v>
      </c>
      <c r="I589" s="333">
        <f t="shared" si="73"/>
        <v>0</v>
      </c>
      <c r="J589" s="37"/>
      <c r="K589" s="325"/>
      <c r="L589" s="461" t="str">
        <f t="shared" si="74"/>
        <v/>
      </c>
      <c r="M589" s="147"/>
      <c r="N589" s="173"/>
      <c r="O589" s="173"/>
    </row>
    <row r="590" spans="1:15" s="1" customFormat="1">
      <c r="A590" s="196">
        <v>422205</v>
      </c>
      <c r="B590" s="7" t="s">
        <v>517</v>
      </c>
      <c r="C590" s="16"/>
      <c r="D590" s="36"/>
      <c r="E590" s="61"/>
      <c r="F590" s="81"/>
      <c r="G590" s="335">
        <f t="shared" si="71"/>
        <v>0</v>
      </c>
      <c r="H590" s="332">
        <f t="shared" si="72"/>
        <v>0</v>
      </c>
      <c r="I590" s="333">
        <f t="shared" si="73"/>
        <v>0</v>
      </c>
      <c r="J590" s="37"/>
      <c r="K590" s="325"/>
      <c r="L590" s="461" t="str">
        <f t="shared" si="74"/>
        <v/>
      </c>
      <c r="M590" s="147"/>
      <c r="N590" s="173"/>
      <c r="O590" s="173"/>
    </row>
    <row r="591" spans="1:15" s="1" customFormat="1">
      <c r="A591" s="196">
        <v>422206</v>
      </c>
      <c r="B591" s="7" t="s">
        <v>518</v>
      </c>
      <c r="C591" s="16"/>
      <c r="D591" s="36"/>
      <c r="E591" s="61"/>
      <c r="F591" s="81"/>
      <c r="G591" s="335">
        <f t="shared" si="71"/>
        <v>0</v>
      </c>
      <c r="H591" s="332">
        <f t="shared" si="72"/>
        <v>0</v>
      </c>
      <c r="I591" s="333">
        <f t="shared" si="73"/>
        <v>0</v>
      </c>
      <c r="J591" s="37"/>
      <c r="K591" s="325"/>
      <c r="L591" s="461" t="str">
        <f t="shared" si="74"/>
        <v/>
      </c>
      <c r="M591" s="147"/>
      <c r="N591" s="173"/>
      <c r="O591" s="173"/>
    </row>
    <row r="592" spans="1:15" s="1" customFormat="1">
      <c r="A592" s="196">
        <v>422207</v>
      </c>
      <c r="B592" s="7" t="s">
        <v>519</v>
      </c>
      <c r="C592" s="16"/>
      <c r="D592" s="36"/>
      <c r="E592" s="61"/>
      <c r="F592" s="81"/>
      <c r="G592" s="335">
        <f t="shared" si="71"/>
        <v>0</v>
      </c>
      <c r="H592" s="332">
        <f t="shared" si="72"/>
        <v>0</v>
      </c>
      <c r="I592" s="333">
        <f t="shared" si="73"/>
        <v>0</v>
      </c>
      <c r="J592" s="37"/>
      <c r="K592" s="325"/>
      <c r="L592" s="461" t="str">
        <f t="shared" si="74"/>
        <v/>
      </c>
      <c r="M592" s="147"/>
      <c r="N592" s="173"/>
      <c r="O592" s="173"/>
    </row>
    <row r="593" spans="1:15" s="1" customFormat="1">
      <c r="A593" s="196">
        <v>422208</v>
      </c>
      <c r="B593" s="7" t="s">
        <v>520</v>
      </c>
      <c r="C593" s="16"/>
      <c r="D593" s="36"/>
      <c r="E593" s="61"/>
      <c r="F593" s="81"/>
      <c r="G593" s="335">
        <f t="shared" si="71"/>
        <v>0</v>
      </c>
      <c r="H593" s="332">
        <f t="shared" si="72"/>
        <v>0</v>
      </c>
      <c r="I593" s="333">
        <f t="shared" si="73"/>
        <v>0</v>
      </c>
      <c r="J593" s="37"/>
      <c r="K593" s="325"/>
      <c r="L593" s="461" t="str">
        <f t="shared" si="74"/>
        <v/>
      </c>
      <c r="M593" s="147"/>
      <c r="N593" s="173"/>
      <c r="O593" s="173"/>
    </row>
    <row r="594" spans="1:15" s="1" customFormat="1">
      <c r="A594" s="196">
        <v>422209</v>
      </c>
      <c r="B594" s="7" t="s">
        <v>521</v>
      </c>
      <c r="C594" s="16"/>
      <c r="D594" s="36"/>
      <c r="E594" s="61"/>
      <c r="F594" s="81"/>
      <c r="G594" s="335">
        <f t="shared" si="71"/>
        <v>0</v>
      </c>
      <c r="H594" s="332">
        <f t="shared" si="72"/>
        <v>0</v>
      </c>
      <c r="I594" s="333">
        <f t="shared" si="73"/>
        <v>0</v>
      </c>
      <c r="J594" s="37"/>
      <c r="K594" s="325"/>
      <c r="L594" s="461" t="str">
        <f t="shared" si="74"/>
        <v/>
      </c>
      <c r="M594" s="147"/>
      <c r="N594" s="173"/>
      <c r="O594" s="173"/>
    </row>
    <row r="595" spans="1:15" s="1" customFormat="1">
      <c r="A595" s="196">
        <v>422210</v>
      </c>
      <c r="B595" s="7" t="s">
        <v>522</v>
      </c>
      <c r="C595" s="16"/>
      <c r="D595" s="36"/>
      <c r="E595" s="61"/>
      <c r="F595" s="81"/>
      <c r="G595" s="335">
        <f t="shared" si="71"/>
        <v>0</v>
      </c>
      <c r="H595" s="332">
        <f t="shared" si="72"/>
        <v>0</v>
      </c>
      <c r="I595" s="333">
        <f t="shared" si="73"/>
        <v>0</v>
      </c>
      <c r="J595" s="37"/>
      <c r="K595" s="325"/>
      <c r="L595" s="461" t="str">
        <f t="shared" si="74"/>
        <v/>
      </c>
      <c r="M595" s="147"/>
      <c r="N595" s="173"/>
      <c r="O595" s="173"/>
    </row>
    <row r="596" spans="1:15" s="1" customFormat="1">
      <c r="A596" s="196">
        <v>422211</v>
      </c>
      <c r="B596" s="7" t="s">
        <v>523</v>
      </c>
      <c r="C596" s="16"/>
      <c r="D596" s="36"/>
      <c r="E596" s="61"/>
      <c r="F596" s="81"/>
      <c r="G596" s="335">
        <f t="shared" si="71"/>
        <v>0</v>
      </c>
      <c r="H596" s="332">
        <f t="shared" si="72"/>
        <v>0</v>
      </c>
      <c r="I596" s="333">
        <f t="shared" si="73"/>
        <v>0</v>
      </c>
      <c r="J596" s="37"/>
      <c r="K596" s="325"/>
      <c r="L596" s="461" t="str">
        <f t="shared" si="74"/>
        <v/>
      </c>
      <c r="M596" s="147"/>
      <c r="N596" s="173"/>
      <c r="O596" s="173"/>
    </row>
    <row r="597" spans="1:15" s="1" customFormat="1">
      <c r="A597" s="196">
        <v>422212</v>
      </c>
      <c r="B597" s="7" t="s">
        <v>524</v>
      </c>
      <c r="C597" s="16"/>
      <c r="D597" s="36"/>
      <c r="E597" s="61"/>
      <c r="F597" s="81"/>
      <c r="G597" s="335">
        <f t="shared" si="71"/>
        <v>0</v>
      </c>
      <c r="H597" s="332">
        <f t="shared" si="72"/>
        <v>0</v>
      </c>
      <c r="I597" s="333">
        <f t="shared" si="73"/>
        <v>0</v>
      </c>
      <c r="J597" s="37"/>
      <c r="K597" s="325"/>
      <c r="L597" s="461" t="str">
        <f t="shared" si="74"/>
        <v/>
      </c>
      <c r="M597" s="147"/>
      <c r="N597" s="173"/>
      <c r="O597" s="173"/>
    </row>
    <row r="598" spans="1:15" s="1" customFormat="1">
      <c r="A598" s="196">
        <v>422213</v>
      </c>
      <c r="B598" s="7" t="s">
        <v>525</v>
      </c>
      <c r="C598" s="16"/>
      <c r="D598" s="36"/>
      <c r="E598" s="61"/>
      <c r="F598" s="81"/>
      <c r="G598" s="335">
        <f t="shared" si="71"/>
        <v>0</v>
      </c>
      <c r="H598" s="332">
        <f t="shared" si="72"/>
        <v>0</v>
      </c>
      <c r="I598" s="333">
        <f t="shared" si="73"/>
        <v>0</v>
      </c>
      <c r="J598" s="37"/>
      <c r="K598" s="325"/>
      <c r="L598" s="461" t="str">
        <f t="shared" si="74"/>
        <v/>
      </c>
      <c r="M598" s="147"/>
      <c r="N598" s="173"/>
      <c r="O598" s="173"/>
    </row>
    <row r="599" spans="1:15" s="1" customFormat="1">
      <c r="A599" s="196">
        <v>422214</v>
      </c>
      <c r="B599" s="7" t="s">
        <v>526</v>
      </c>
      <c r="C599" s="16"/>
      <c r="D599" s="36"/>
      <c r="E599" s="61"/>
      <c r="F599" s="81"/>
      <c r="G599" s="335">
        <f t="shared" si="71"/>
        <v>0</v>
      </c>
      <c r="H599" s="332">
        <f t="shared" si="72"/>
        <v>0</v>
      </c>
      <c r="I599" s="333">
        <f t="shared" si="73"/>
        <v>0</v>
      </c>
      <c r="J599" s="37"/>
      <c r="K599" s="325"/>
      <c r="L599" s="461" t="str">
        <f t="shared" si="74"/>
        <v/>
      </c>
      <c r="M599" s="147"/>
      <c r="N599" s="173"/>
      <c r="O599" s="173"/>
    </row>
    <row r="600" spans="1:15" s="1" customFormat="1">
      <c r="A600" s="196">
        <v>422215</v>
      </c>
      <c r="B600" s="7" t="s">
        <v>527</v>
      </c>
      <c r="C600" s="16"/>
      <c r="D600" s="36"/>
      <c r="E600" s="61"/>
      <c r="F600" s="81"/>
      <c r="G600" s="335">
        <f t="shared" si="71"/>
        <v>0</v>
      </c>
      <c r="H600" s="332">
        <f t="shared" si="72"/>
        <v>0</v>
      </c>
      <c r="I600" s="333">
        <f t="shared" si="73"/>
        <v>0</v>
      </c>
      <c r="J600" s="37"/>
      <c r="K600" s="325"/>
      <c r="L600" s="461" t="str">
        <f t="shared" si="74"/>
        <v/>
      </c>
      <c r="M600" s="147"/>
      <c r="N600" s="173"/>
      <c r="O600" s="173"/>
    </row>
    <row r="601" spans="1:15" s="1" customFormat="1">
      <c r="A601" s="196">
        <v>422216</v>
      </c>
      <c r="B601" s="7" t="s">
        <v>528</v>
      </c>
      <c r="C601" s="16"/>
      <c r="D601" s="36"/>
      <c r="E601" s="61"/>
      <c r="F601" s="81"/>
      <c r="G601" s="335">
        <f t="shared" si="71"/>
        <v>0</v>
      </c>
      <c r="H601" s="332">
        <f t="shared" si="72"/>
        <v>0</v>
      </c>
      <c r="I601" s="333">
        <f t="shared" si="73"/>
        <v>0</v>
      </c>
      <c r="J601" s="37"/>
      <c r="K601" s="325"/>
      <c r="L601" s="461" t="str">
        <f t="shared" si="74"/>
        <v/>
      </c>
      <c r="M601" s="147"/>
      <c r="N601" s="173"/>
      <c r="O601" s="173"/>
    </row>
    <row r="602" spans="1:15" s="1" customFormat="1">
      <c r="A602" s="196">
        <v>422217</v>
      </c>
      <c r="B602" s="7" t="s">
        <v>529</v>
      </c>
      <c r="C602" s="16"/>
      <c r="D602" s="36"/>
      <c r="E602" s="61"/>
      <c r="F602" s="81"/>
      <c r="G602" s="335">
        <f t="shared" si="71"/>
        <v>0</v>
      </c>
      <c r="H602" s="332">
        <f t="shared" si="72"/>
        <v>0</v>
      </c>
      <c r="I602" s="333">
        <f t="shared" si="73"/>
        <v>0</v>
      </c>
      <c r="J602" s="37"/>
      <c r="K602" s="325"/>
      <c r="L602" s="461" t="str">
        <f t="shared" si="74"/>
        <v/>
      </c>
      <c r="M602" s="147"/>
      <c r="N602" s="173"/>
      <c r="O602" s="173"/>
    </row>
    <row r="603" spans="1:15" s="1" customFormat="1">
      <c r="A603" s="196">
        <v>422218</v>
      </c>
      <c r="B603" s="7" t="s">
        <v>530</v>
      </c>
      <c r="C603" s="16"/>
      <c r="D603" s="36"/>
      <c r="E603" s="61"/>
      <c r="F603" s="81"/>
      <c r="G603" s="335">
        <f t="shared" si="71"/>
        <v>0</v>
      </c>
      <c r="H603" s="332">
        <f t="shared" si="72"/>
        <v>0</v>
      </c>
      <c r="I603" s="333">
        <f t="shared" si="73"/>
        <v>0</v>
      </c>
      <c r="J603" s="37"/>
      <c r="K603" s="325"/>
      <c r="L603" s="461" t="str">
        <f t="shared" si="74"/>
        <v/>
      </c>
      <c r="M603" s="147"/>
      <c r="N603" s="173"/>
      <c r="O603" s="173"/>
    </row>
    <row r="604" spans="1:15" s="1" customFormat="1">
      <c r="A604" s="196">
        <v>422219</v>
      </c>
      <c r="B604" s="7" t="s">
        <v>531</v>
      </c>
      <c r="C604" s="16"/>
      <c r="D604" s="36"/>
      <c r="E604" s="61"/>
      <c r="F604" s="81"/>
      <c r="G604" s="335">
        <f t="shared" si="71"/>
        <v>0</v>
      </c>
      <c r="H604" s="332">
        <f t="shared" si="72"/>
        <v>0</v>
      </c>
      <c r="I604" s="333">
        <f t="shared" si="73"/>
        <v>0</v>
      </c>
      <c r="J604" s="37"/>
      <c r="K604" s="325"/>
      <c r="L604" s="461" t="str">
        <f t="shared" si="74"/>
        <v/>
      </c>
      <c r="M604" s="147"/>
      <c r="N604" s="173"/>
      <c r="O604" s="173"/>
    </row>
    <row r="605" spans="1:15" s="1" customFormat="1">
      <c r="A605" s="196">
        <v>422220</v>
      </c>
      <c r="B605" s="7" t="s">
        <v>532</v>
      </c>
      <c r="C605" s="16"/>
      <c r="D605" s="36"/>
      <c r="E605" s="61"/>
      <c r="F605" s="81"/>
      <c r="G605" s="335">
        <f t="shared" si="71"/>
        <v>0</v>
      </c>
      <c r="H605" s="332">
        <f t="shared" si="72"/>
        <v>0</v>
      </c>
      <c r="I605" s="333">
        <f t="shared" si="73"/>
        <v>0</v>
      </c>
      <c r="J605" s="37"/>
      <c r="K605" s="325"/>
      <c r="L605" s="461" t="str">
        <f t="shared" si="74"/>
        <v/>
      </c>
      <c r="M605" s="147"/>
      <c r="N605" s="173"/>
      <c r="O605" s="173"/>
    </row>
    <row r="606" spans="1:15" s="1" customFormat="1">
      <c r="A606" s="196">
        <v>422221</v>
      </c>
      <c r="B606" s="7" t="s">
        <v>533</v>
      </c>
      <c r="C606" s="16"/>
      <c r="D606" s="36"/>
      <c r="E606" s="61"/>
      <c r="F606" s="81"/>
      <c r="G606" s="335">
        <f t="shared" si="71"/>
        <v>0</v>
      </c>
      <c r="H606" s="332">
        <f t="shared" si="72"/>
        <v>0</v>
      </c>
      <c r="I606" s="333">
        <f t="shared" si="73"/>
        <v>0</v>
      </c>
      <c r="J606" s="37"/>
      <c r="K606" s="325"/>
      <c r="L606" s="461" t="str">
        <f t="shared" si="74"/>
        <v/>
      </c>
      <c r="M606" s="147"/>
      <c r="N606" s="173"/>
      <c r="O606" s="173"/>
    </row>
    <row r="607" spans="1:15" s="1" customFormat="1">
      <c r="A607" s="196">
        <v>422222</v>
      </c>
      <c r="B607" s="7" t="s">
        <v>534</v>
      </c>
      <c r="C607" s="16"/>
      <c r="D607" s="36"/>
      <c r="E607" s="61"/>
      <c r="F607" s="81"/>
      <c r="G607" s="335">
        <f t="shared" si="71"/>
        <v>0</v>
      </c>
      <c r="H607" s="332">
        <f t="shared" si="72"/>
        <v>0</v>
      </c>
      <c r="I607" s="333">
        <f t="shared" si="73"/>
        <v>0</v>
      </c>
      <c r="J607" s="37"/>
      <c r="K607" s="325"/>
      <c r="L607" s="461" t="str">
        <f t="shared" si="74"/>
        <v/>
      </c>
      <c r="M607" s="147"/>
      <c r="N607" s="173"/>
      <c r="O607" s="173"/>
    </row>
    <row r="608" spans="1:15" s="1" customFormat="1">
      <c r="A608" s="196">
        <v>422223</v>
      </c>
      <c r="B608" s="7" t="s">
        <v>535</v>
      </c>
      <c r="C608" s="16"/>
      <c r="D608" s="36"/>
      <c r="E608" s="61"/>
      <c r="F608" s="81"/>
      <c r="G608" s="335">
        <f t="shared" si="71"/>
        <v>0</v>
      </c>
      <c r="H608" s="332">
        <f t="shared" si="72"/>
        <v>0</v>
      </c>
      <c r="I608" s="333">
        <f t="shared" si="73"/>
        <v>0</v>
      </c>
      <c r="J608" s="37"/>
      <c r="K608" s="325"/>
      <c r="L608" s="461" t="str">
        <f t="shared" si="74"/>
        <v/>
      </c>
      <c r="M608" s="147"/>
      <c r="N608" s="173"/>
      <c r="O608" s="173"/>
    </row>
    <row r="609" spans="1:15" s="1" customFormat="1">
      <c r="A609" s="196">
        <v>422224</v>
      </c>
      <c r="B609" s="7" t="s">
        <v>536</v>
      </c>
      <c r="C609" s="16"/>
      <c r="D609" s="36"/>
      <c r="E609" s="61"/>
      <c r="F609" s="81"/>
      <c r="G609" s="335">
        <f t="shared" si="71"/>
        <v>0</v>
      </c>
      <c r="H609" s="332">
        <f t="shared" si="72"/>
        <v>0</v>
      </c>
      <c r="I609" s="333">
        <f t="shared" si="73"/>
        <v>0</v>
      </c>
      <c r="J609" s="37"/>
      <c r="K609" s="325"/>
      <c r="L609" s="461" t="str">
        <f t="shared" si="74"/>
        <v/>
      </c>
      <c r="M609" s="147"/>
      <c r="N609" s="173"/>
      <c r="O609" s="173"/>
    </row>
    <row r="610" spans="1:15" s="1" customFormat="1">
      <c r="A610" s="196">
        <v>422225</v>
      </c>
      <c r="B610" s="7" t="s">
        <v>537</v>
      </c>
      <c r="C610" s="16"/>
      <c r="D610" s="36"/>
      <c r="E610" s="61"/>
      <c r="F610" s="81"/>
      <c r="G610" s="335">
        <f t="shared" si="71"/>
        <v>0</v>
      </c>
      <c r="H610" s="332">
        <f t="shared" si="72"/>
        <v>0</v>
      </c>
      <c r="I610" s="333">
        <f t="shared" si="73"/>
        <v>0</v>
      </c>
      <c r="J610" s="37"/>
      <c r="K610" s="325"/>
      <c r="L610" s="461" t="str">
        <f t="shared" si="74"/>
        <v/>
      </c>
      <c r="M610" s="147"/>
      <c r="N610" s="173"/>
      <c r="O610" s="173"/>
    </row>
    <row r="611" spans="1:15" s="1" customFormat="1">
      <c r="A611" s="196">
        <v>422226</v>
      </c>
      <c r="B611" s="7" t="s">
        <v>538</v>
      </c>
      <c r="C611" s="16"/>
      <c r="D611" s="36"/>
      <c r="E611" s="61"/>
      <c r="F611" s="81"/>
      <c r="G611" s="335">
        <f t="shared" si="71"/>
        <v>0</v>
      </c>
      <c r="H611" s="332">
        <f t="shared" si="72"/>
        <v>0</v>
      </c>
      <c r="I611" s="333">
        <f t="shared" si="73"/>
        <v>0</v>
      </c>
      <c r="J611" s="37"/>
      <c r="K611" s="325"/>
      <c r="L611" s="461" t="str">
        <f t="shared" si="74"/>
        <v/>
      </c>
      <c r="M611" s="147"/>
      <c r="N611" s="173"/>
      <c r="O611" s="173"/>
    </row>
    <row r="612" spans="1:15" s="1" customFormat="1">
      <c r="A612" s="196">
        <v>422227</v>
      </c>
      <c r="B612" s="7" t="s">
        <v>539</v>
      </c>
      <c r="C612" s="16"/>
      <c r="D612" s="36"/>
      <c r="E612" s="61"/>
      <c r="F612" s="81"/>
      <c r="G612" s="335">
        <f t="shared" si="71"/>
        <v>0</v>
      </c>
      <c r="H612" s="332">
        <f t="shared" si="72"/>
        <v>0</v>
      </c>
      <c r="I612" s="333">
        <f t="shared" si="73"/>
        <v>0</v>
      </c>
      <c r="J612" s="37"/>
      <c r="K612" s="325"/>
      <c r="L612" s="461" t="str">
        <f t="shared" si="74"/>
        <v/>
      </c>
      <c r="M612" s="147"/>
      <c r="N612" s="173"/>
      <c r="O612" s="173"/>
    </row>
    <row r="613" spans="1:15" s="1" customFormat="1">
      <c r="A613" s="196">
        <v>422228</v>
      </c>
      <c r="B613" s="7" t="s">
        <v>540</v>
      </c>
      <c r="C613" s="16"/>
      <c r="D613" s="36"/>
      <c r="E613" s="61"/>
      <c r="F613" s="81"/>
      <c r="G613" s="335">
        <f t="shared" si="71"/>
        <v>0</v>
      </c>
      <c r="H613" s="332">
        <f t="shared" si="72"/>
        <v>0</v>
      </c>
      <c r="I613" s="333">
        <f t="shared" si="73"/>
        <v>0</v>
      </c>
      <c r="J613" s="37"/>
      <c r="K613" s="325"/>
      <c r="L613" s="461" t="str">
        <f t="shared" si="74"/>
        <v/>
      </c>
      <c r="M613" s="147"/>
      <c r="N613" s="173"/>
      <c r="O613" s="173"/>
    </row>
    <row r="614" spans="1:15" s="1" customFormat="1">
      <c r="A614" s="196">
        <v>422229</v>
      </c>
      <c r="B614" s="7" t="s">
        <v>541</v>
      </c>
      <c r="C614" s="16"/>
      <c r="D614" s="36"/>
      <c r="E614" s="61"/>
      <c r="F614" s="81"/>
      <c r="G614" s="335">
        <f t="shared" si="71"/>
        <v>0</v>
      </c>
      <c r="H614" s="332">
        <f t="shared" si="72"/>
        <v>0</v>
      </c>
      <c r="I614" s="333">
        <f t="shared" si="73"/>
        <v>0</v>
      </c>
      <c r="J614" s="37"/>
      <c r="K614" s="325"/>
      <c r="L614" s="461" t="str">
        <f t="shared" si="74"/>
        <v/>
      </c>
      <c r="M614" s="147"/>
      <c r="N614" s="173"/>
      <c r="O614" s="173"/>
    </row>
    <row r="615" spans="1:15" s="1" customFormat="1">
      <c r="A615" s="196">
        <v>422230</v>
      </c>
      <c r="B615" s="7" t="s">
        <v>542</v>
      </c>
      <c r="C615" s="16"/>
      <c r="D615" s="36"/>
      <c r="E615" s="61"/>
      <c r="F615" s="81"/>
      <c r="G615" s="335">
        <f t="shared" si="71"/>
        <v>0</v>
      </c>
      <c r="H615" s="332">
        <f t="shared" si="72"/>
        <v>0</v>
      </c>
      <c r="I615" s="333">
        <f t="shared" si="73"/>
        <v>0</v>
      </c>
      <c r="J615" s="37"/>
      <c r="K615" s="325"/>
      <c r="L615" s="461" t="str">
        <f t="shared" si="74"/>
        <v/>
      </c>
      <c r="M615" s="147"/>
      <c r="N615" s="173"/>
      <c r="O615" s="173"/>
    </row>
    <row r="616" spans="1:15" s="1" customFormat="1">
      <c r="A616" s="196">
        <v>422231</v>
      </c>
      <c r="B616" s="7" t="s">
        <v>543</v>
      </c>
      <c r="C616" s="16"/>
      <c r="D616" s="36"/>
      <c r="E616" s="61"/>
      <c r="F616" s="81"/>
      <c r="G616" s="335">
        <f t="shared" si="71"/>
        <v>0</v>
      </c>
      <c r="H616" s="332">
        <f t="shared" si="72"/>
        <v>0</v>
      </c>
      <c r="I616" s="333">
        <f t="shared" si="73"/>
        <v>0</v>
      </c>
      <c r="J616" s="37"/>
      <c r="K616" s="325"/>
      <c r="L616" s="461" t="str">
        <f t="shared" si="74"/>
        <v/>
      </c>
      <c r="M616" s="147"/>
      <c r="N616" s="173"/>
      <c r="O616" s="173"/>
    </row>
    <row r="617" spans="1:15" s="1" customFormat="1">
      <c r="A617" s="196">
        <v>422232</v>
      </c>
      <c r="B617" s="7" t="s">
        <v>544</v>
      </c>
      <c r="C617" s="16"/>
      <c r="D617" s="36"/>
      <c r="E617" s="61"/>
      <c r="F617" s="81"/>
      <c r="G617" s="335">
        <f t="shared" si="71"/>
        <v>0</v>
      </c>
      <c r="H617" s="332">
        <f t="shared" si="72"/>
        <v>0</v>
      </c>
      <c r="I617" s="333">
        <f t="shared" si="73"/>
        <v>0</v>
      </c>
      <c r="J617" s="37"/>
      <c r="K617" s="325"/>
      <c r="L617" s="461" t="str">
        <f t="shared" si="74"/>
        <v/>
      </c>
      <c r="M617" s="147"/>
      <c r="N617" s="173"/>
      <c r="O617" s="173"/>
    </row>
    <row r="618" spans="1:15" s="1" customFormat="1">
      <c r="A618" s="196">
        <v>422233</v>
      </c>
      <c r="B618" s="7" t="s">
        <v>545</v>
      </c>
      <c r="C618" s="16"/>
      <c r="D618" s="36"/>
      <c r="E618" s="61"/>
      <c r="F618" s="81"/>
      <c r="G618" s="335">
        <f t="shared" si="71"/>
        <v>0</v>
      </c>
      <c r="H618" s="332">
        <f t="shared" si="72"/>
        <v>0</v>
      </c>
      <c r="I618" s="333">
        <f t="shared" si="73"/>
        <v>0</v>
      </c>
      <c r="J618" s="37"/>
      <c r="K618" s="325"/>
      <c r="L618" s="461" t="str">
        <f t="shared" si="74"/>
        <v/>
      </c>
      <c r="M618" s="147"/>
      <c r="N618" s="173"/>
      <c r="O618" s="173"/>
    </row>
    <row r="619" spans="1:15" s="1" customFormat="1">
      <c r="A619" s="196">
        <v>422234</v>
      </c>
      <c r="B619" s="7" t="s">
        <v>546</v>
      </c>
      <c r="C619" s="16"/>
      <c r="D619" s="36"/>
      <c r="E619" s="61"/>
      <c r="F619" s="81"/>
      <c r="G619" s="335">
        <f t="shared" si="71"/>
        <v>0</v>
      </c>
      <c r="H619" s="332">
        <f t="shared" si="72"/>
        <v>0</v>
      </c>
      <c r="I619" s="333">
        <f t="shared" si="73"/>
        <v>0</v>
      </c>
      <c r="J619" s="37"/>
      <c r="K619" s="325"/>
      <c r="L619" s="461" t="str">
        <f t="shared" si="74"/>
        <v/>
      </c>
      <c r="M619" s="147"/>
      <c r="N619" s="173"/>
      <c r="O619" s="173"/>
    </row>
    <row r="620" spans="1:15" s="1" customFormat="1">
      <c r="A620" s="196">
        <v>422235</v>
      </c>
      <c r="B620" s="7" t="s">
        <v>547</v>
      </c>
      <c r="C620" s="16"/>
      <c r="D620" s="36"/>
      <c r="E620" s="61"/>
      <c r="F620" s="81"/>
      <c r="G620" s="335">
        <f t="shared" si="71"/>
        <v>0</v>
      </c>
      <c r="H620" s="332">
        <f t="shared" si="72"/>
        <v>0</v>
      </c>
      <c r="I620" s="333">
        <f t="shared" si="73"/>
        <v>0</v>
      </c>
      <c r="J620" s="37"/>
      <c r="K620" s="325"/>
      <c r="L620" s="461" t="str">
        <f t="shared" si="74"/>
        <v/>
      </c>
      <c r="M620" s="147"/>
      <c r="N620" s="173"/>
      <c r="O620" s="173"/>
    </row>
    <row r="621" spans="1:15" s="1" customFormat="1">
      <c r="A621" s="196">
        <v>422236</v>
      </c>
      <c r="B621" s="7" t="s">
        <v>548</v>
      </c>
      <c r="C621" s="16"/>
      <c r="D621" s="36"/>
      <c r="E621" s="61"/>
      <c r="F621" s="81"/>
      <c r="G621" s="335">
        <f t="shared" si="71"/>
        <v>0</v>
      </c>
      <c r="H621" s="332">
        <f t="shared" si="72"/>
        <v>0</v>
      </c>
      <c r="I621" s="333">
        <f t="shared" si="73"/>
        <v>0</v>
      </c>
      <c r="J621" s="37"/>
      <c r="K621" s="325"/>
      <c r="L621" s="461" t="str">
        <f t="shared" si="74"/>
        <v/>
      </c>
      <c r="M621" s="147"/>
      <c r="N621" s="173"/>
      <c r="O621" s="173"/>
    </row>
    <row r="622" spans="1:15" s="1" customFormat="1">
      <c r="A622" s="196">
        <v>422237</v>
      </c>
      <c r="B622" s="7" t="s">
        <v>549</v>
      </c>
      <c r="C622" s="16"/>
      <c r="D622" s="36"/>
      <c r="E622" s="61"/>
      <c r="F622" s="81"/>
      <c r="G622" s="335">
        <f t="shared" si="71"/>
        <v>0</v>
      </c>
      <c r="H622" s="332">
        <f t="shared" si="72"/>
        <v>0</v>
      </c>
      <c r="I622" s="333">
        <f t="shared" si="73"/>
        <v>0</v>
      </c>
      <c r="J622" s="37"/>
      <c r="K622" s="325"/>
      <c r="L622" s="461" t="str">
        <f t="shared" si="74"/>
        <v/>
      </c>
      <c r="M622" s="147"/>
      <c r="N622" s="173"/>
      <c r="O622" s="173"/>
    </row>
    <row r="623" spans="1:15" s="1" customFormat="1">
      <c r="A623" s="196">
        <v>422238</v>
      </c>
      <c r="B623" s="7" t="s">
        <v>550</v>
      </c>
      <c r="C623" s="16"/>
      <c r="D623" s="36"/>
      <c r="E623" s="61"/>
      <c r="F623" s="81"/>
      <c r="G623" s="335">
        <f t="shared" si="71"/>
        <v>0</v>
      </c>
      <c r="H623" s="332">
        <f t="shared" si="72"/>
        <v>0</v>
      </c>
      <c r="I623" s="333">
        <f t="shared" si="73"/>
        <v>0</v>
      </c>
      <c r="J623" s="37"/>
      <c r="K623" s="325"/>
      <c r="L623" s="461" t="str">
        <f t="shared" si="74"/>
        <v/>
      </c>
      <c r="M623" s="147"/>
      <c r="N623" s="173"/>
      <c r="O623" s="173"/>
    </row>
    <row r="624" spans="1:15" s="1" customFormat="1">
      <c r="A624" s="196">
        <v>422239</v>
      </c>
      <c r="B624" s="7" t="s">
        <v>551</v>
      </c>
      <c r="C624" s="16"/>
      <c r="D624" s="36"/>
      <c r="E624" s="61"/>
      <c r="F624" s="81"/>
      <c r="G624" s="335">
        <f t="shared" si="71"/>
        <v>0</v>
      </c>
      <c r="H624" s="332">
        <f t="shared" si="72"/>
        <v>0</v>
      </c>
      <c r="I624" s="333">
        <f t="shared" si="73"/>
        <v>0</v>
      </c>
      <c r="J624" s="37"/>
      <c r="K624" s="325"/>
      <c r="L624" s="461" t="str">
        <f t="shared" si="74"/>
        <v/>
      </c>
      <c r="M624" s="147"/>
      <c r="N624" s="173"/>
      <c r="O624" s="173"/>
    </row>
    <row r="625" spans="1:15" s="1" customFormat="1">
      <c r="A625" s="196">
        <v>422240</v>
      </c>
      <c r="B625" s="7" t="s">
        <v>552</v>
      </c>
      <c r="C625" s="16"/>
      <c r="D625" s="36"/>
      <c r="E625" s="61"/>
      <c r="F625" s="81"/>
      <c r="G625" s="335">
        <f t="shared" si="71"/>
        <v>0</v>
      </c>
      <c r="H625" s="332">
        <f t="shared" si="72"/>
        <v>0</v>
      </c>
      <c r="I625" s="333">
        <f t="shared" si="73"/>
        <v>0</v>
      </c>
      <c r="J625" s="37"/>
      <c r="K625" s="325"/>
      <c r="L625" s="461" t="str">
        <f t="shared" si="74"/>
        <v/>
      </c>
      <c r="M625" s="147"/>
      <c r="N625" s="173"/>
      <c r="O625" s="173"/>
    </row>
    <row r="626" spans="1:15" s="1" customFormat="1">
      <c r="A626" s="196">
        <v>422245</v>
      </c>
      <c r="B626" s="7" t="s">
        <v>553</v>
      </c>
      <c r="C626" s="16"/>
      <c r="D626" s="36"/>
      <c r="E626" s="61"/>
      <c r="F626" s="81"/>
      <c r="G626" s="335">
        <f t="shared" si="71"/>
        <v>0</v>
      </c>
      <c r="H626" s="332">
        <f t="shared" si="72"/>
        <v>0</v>
      </c>
      <c r="I626" s="333">
        <f t="shared" si="73"/>
        <v>0</v>
      </c>
      <c r="J626" s="37"/>
      <c r="K626" s="325"/>
      <c r="L626" s="461" t="str">
        <f t="shared" si="74"/>
        <v/>
      </c>
      <c r="M626" s="147"/>
      <c r="N626" s="173"/>
      <c r="O626" s="173"/>
    </row>
    <row r="627" spans="1:15" s="1" customFormat="1">
      <c r="A627" s="196">
        <v>422246</v>
      </c>
      <c r="B627" s="7" t="s">
        <v>554</v>
      </c>
      <c r="C627" s="16"/>
      <c r="D627" s="36"/>
      <c r="E627" s="61"/>
      <c r="F627" s="81"/>
      <c r="G627" s="335">
        <f t="shared" si="71"/>
        <v>0</v>
      </c>
      <c r="H627" s="332">
        <f t="shared" si="72"/>
        <v>0</v>
      </c>
      <c r="I627" s="333">
        <f t="shared" si="73"/>
        <v>0</v>
      </c>
      <c r="J627" s="37"/>
      <c r="K627" s="325"/>
      <c r="L627" s="461" t="str">
        <f t="shared" si="74"/>
        <v/>
      </c>
      <c r="M627" s="147"/>
      <c r="N627" s="173"/>
      <c r="O627" s="173"/>
    </row>
    <row r="628" spans="1:15" s="1" customFormat="1">
      <c r="A628" s="196">
        <v>422247</v>
      </c>
      <c r="B628" s="7" t="s">
        <v>555</v>
      </c>
      <c r="C628" s="16"/>
      <c r="D628" s="36"/>
      <c r="E628" s="61"/>
      <c r="F628" s="81"/>
      <c r="G628" s="335">
        <f t="shared" si="71"/>
        <v>0</v>
      </c>
      <c r="H628" s="332">
        <f t="shared" si="72"/>
        <v>0</v>
      </c>
      <c r="I628" s="333">
        <f t="shared" si="73"/>
        <v>0</v>
      </c>
      <c r="J628" s="37"/>
      <c r="K628" s="325"/>
      <c r="L628" s="461" t="str">
        <f t="shared" si="74"/>
        <v/>
      </c>
      <c r="M628" s="147"/>
      <c r="N628" s="173"/>
      <c r="O628" s="173"/>
    </row>
    <row r="629" spans="1:15" s="1" customFormat="1">
      <c r="A629" s="196">
        <v>422250</v>
      </c>
      <c r="B629" s="7" t="s">
        <v>556</v>
      </c>
      <c r="C629" s="16"/>
      <c r="D629" s="36"/>
      <c r="E629" s="61"/>
      <c r="F629" s="81"/>
      <c r="G629" s="335">
        <f t="shared" si="71"/>
        <v>0</v>
      </c>
      <c r="H629" s="332">
        <f t="shared" si="72"/>
        <v>0</v>
      </c>
      <c r="I629" s="333">
        <f t="shared" si="73"/>
        <v>0</v>
      </c>
      <c r="J629" s="37"/>
      <c r="K629" s="325"/>
      <c r="L629" s="461" t="str">
        <f t="shared" si="74"/>
        <v/>
      </c>
      <c r="M629" s="147"/>
      <c r="N629" s="173"/>
      <c r="O629" s="173"/>
    </row>
    <row r="630" spans="1:15" s="1" customFormat="1">
      <c r="A630" s="196">
        <v>422264</v>
      </c>
      <c r="B630" s="7" t="s">
        <v>557</v>
      </c>
      <c r="C630" s="16"/>
      <c r="D630" s="36"/>
      <c r="E630" s="61"/>
      <c r="F630" s="81"/>
      <c r="G630" s="335">
        <f t="shared" si="71"/>
        <v>0</v>
      </c>
      <c r="H630" s="332">
        <f t="shared" si="72"/>
        <v>0</v>
      </c>
      <c r="I630" s="333">
        <f t="shared" si="73"/>
        <v>0</v>
      </c>
      <c r="J630" s="37"/>
      <c r="K630" s="325"/>
      <c r="L630" s="461" t="str">
        <f t="shared" si="74"/>
        <v/>
      </c>
      <c r="M630" s="147"/>
      <c r="N630" s="173"/>
      <c r="O630" s="173"/>
    </row>
    <row r="631" spans="1:15" s="1" customFormat="1">
      <c r="A631" s="196">
        <v>422265</v>
      </c>
      <c r="B631" s="7" t="s">
        <v>558</v>
      </c>
      <c r="C631" s="16"/>
      <c r="D631" s="36"/>
      <c r="E631" s="61"/>
      <c r="F631" s="81"/>
      <c r="G631" s="335">
        <f t="shared" si="71"/>
        <v>0</v>
      </c>
      <c r="H631" s="332">
        <f t="shared" si="72"/>
        <v>0</v>
      </c>
      <c r="I631" s="333">
        <f t="shared" si="73"/>
        <v>0</v>
      </c>
      <c r="J631" s="37"/>
      <c r="K631" s="325"/>
      <c r="L631" s="461" t="str">
        <f t="shared" si="74"/>
        <v/>
      </c>
      <c r="M631" s="147"/>
      <c r="N631" s="173"/>
      <c r="O631" s="173"/>
    </row>
    <row r="632" spans="1:15" s="1" customFormat="1">
      <c r="A632" s="196">
        <v>422270</v>
      </c>
      <c r="B632" s="7" t="s">
        <v>559</v>
      </c>
      <c r="C632" s="16"/>
      <c r="D632" s="36"/>
      <c r="E632" s="61"/>
      <c r="F632" s="81"/>
      <c r="G632" s="335">
        <f t="shared" si="71"/>
        <v>0</v>
      </c>
      <c r="H632" s="332">
        <f t="shared" si="72"/>
        <v>0</v>
      </c>
      <c r="I632" s="333">
        <f t="shared" si="73"/>
        <v>0</v>
      </c>
      <c r="J632" s="37"/>
      <c r="K632" s="325"/>
      <c r="L632" s="461" t="str">
        <f t="shared" si="74"/>
        <v/>
      </c>
      <c r="M632" s="147"/>
      <c r="N632" s="173"/>
      <c r="O632" s="173"/>
    </row>
    <row r="633" spans="1:15" s="1" customFormat="1">
      <c r="A633" s="196">
        <v>422271</v>
      </c>
      <c r="B633" s="7" t="s">
        <v>560</v>
      </c>
      <c r="C633" s="16"/>
      <c r="D633" s="36"/>
      <c r="E633" s="61"/>
      <c r="F633" s="81"/>
      <c r="G633" s="335">
        <f t="shared" si="71"/>
        <v>0</v>
      </c>
      <c r="H633" s="332">
        <f t="shared" si="72"/>
        <v>0</v>
      </c>
      <c r="I633" s="333">
        <f t="shared" si="73"/>
        <v>0</v>
      </c>
      <c r="J633" s="37"/>
      <c r="K633" s="325"/>
      <c r="L633" s="461" t="str">
        <f t="shared" si="74"/>
        <v/>
      </c>
      <c r="M633" s="147"/>
      <c r="N633" s="173"/>
      <c r="O633" s="173"/>
    </row>
    <row r="634" spans="1:15" s="1" customFormat="1">
      <c r="A634" s="196">
        <v>422280</v>
      </c>
      <c r="B634" s="7" t="s">
        <v>561</v>
      </c>
      <c r="C634" s="16"/>
      <c r="D634" s="36"/>
      <c r="E634" s="61"/>
      <c r="F634" s="81"/>
      <c r="G634" s="335">
        <f t="shared" si="71"/>
        <v>0</v>
      </c>
      <c r="H634" s="332">
        <f t="shared" si="72"/>
        <v>0</v>
      </c>
      <c r="I634" s="333">
        <f t="shared" si="73"/>
        <v>0</v>
      </c>
      <c r="J634" s="37"/>
      <c r="K634" s="325"/>
      <c r="L634" s="461" t="str">
        <f t="shared" si="74"/>
        <v/>
      </c>
      <c r="M634" s="147"/>
      <c r="N634" s="173"/>
      <c r="O634" s="173"/>
    </row>
    <row r="635" spans="1:15" s="1" customFormat="1">
      <c r="A635" s="196">
        <v>422281</v>
      </c>
      <c r="B635" s="7" t="s">
        <v>562</v>
      </c>
      <c r="C635" s="16"/>
      <c r="D635" s="36"/>
      <c r="E635" s="61"/>
      <c r="F635" s="81"/>
      <c r="G635" s="335">
        <f t="shared" si="71"/>
        <v>0</v>
      </c>
      <c r="H635" s="332">
        <f t="shared" si="72"/>
        <v>0</v>
      </c>
      <c r="I635" s="333">
        <f t="shared" si="73"/>
        <v>0</v>
      </c>
      <c r="J635" s="37"/>
      <c r="K635" s="325"/>
      <c r="L635" s="461" t="str">
        <f t="shared" si="74"/>
        <v/>
      </c>
      <c r="M635" s="147"/>
      <c r="N635" s="173"/>
      <c r="O635" s="173"/>
    </row>
    <row r="636" spans="1:15" s="1" customFormat="1">
      <c r="A636" s="196">
        <v>422282</v>
      </c>
      <c r="B636" s="7" t="s">
        <v>563</v>
      </c>
      <c r="C636" s="16"/>
      <c r="D636" s="36"/>
      <c r="E636" s="61"/>
      <c r="F636" s="81"/>
      <c r="G636" s="335">
        <f t="shared" si="71"/>
        <v>0</v>
      </c>
      <c r="H636" s="332">
        <f t="shared" si="72"/>
        <v>0</v>
      </c>
      <c r="I636" s="333">
        <f t="shared" si="73"/>
        <v>0</v>
      </c>
      <c r="J636" s="37"/>
      <c r="K636" s="325"/>
      <c r="L636" s="461" t="str">
        <f t="shared" si="74"/>
        <v/>
      </c>
      <c r="M636" s="147"/>
      <c r="N636" s="173"/>
      <c r="O636" s="173"/>
    </row>
    <row r="637" spans="1:15" s="1" customFormat="1">
      <c r="A637" s="196">
        <v>422283</v>
      </c>
      <c r="B637" s="7" t="s">
        <v>564</v>
      </c>
      <c r="C637" s="16"/>
      <c r="D637" s="36"/>
      <c r="E637" s="61"/>
      <c r="F637" s="81"/>
      <c r="G637" s="335">
        <f t="shared" si="71"/>
        <v>0</v>
      </c>
      <c r="H637" s="332">
        <f t="shared" si="72"/>
        <v>0</v>
      </c>
      <c r="I637" s="333">
        <f t="shared" si="73"/>
        <v>0</v>
      </c>
      <c r="J637" s="37"/>
      <c r="K637" s="325"/>
      <c r="L637" s="461" t="str">
        <f t="shared" si="74"/>
        <v/>
      </c>
      <c r="M637" s="147"/>
      <c r="N637" s="173"/>
      <c r="O637" s="173"/>
    </row>
    <row r="638" spans="1:15" s="1" customFormat="1">
      <c r="A638" s="196">
        <v>422293</v>
      </c>
      <c r="B638" s="7" t="s">
        <v>565</v>
      </c>
      <c r="C638" s="16"/>
      <c r="D638" s="36"/>
      <c r="E638" s="61"/>
      <c r="F638" s="81"/>
      <c r="G638" s="335">
        <f t="shared" si="71"/>
        <v>0</v>
      </c>
      <c r="H638" s="332">
        <f t="shared" si="72"/>
        <v>0</v>
      </c>
      <c r="I638" s="333">
        <f t="shared" si="73"/>
        <v>0</v>
      </c>
      <c r="J638" s="37"/>
      <c r="K638" s="325"/>
      <c r="L638" s="461" t="str">
        <f t="shared" si="74"/>
        <v/>
      </c>
      <c r="M638" s="147"/>
      <c r="N638" s="173"/>
      <c r="O638" s="173"/>
    </row>
    <row r="639" spans="1:15" s="1" customFormat="1">
      <c r="A639" s="196">
        <v>424095</v>
      </c>
      <c r="B639" s="7" t="s">
        <v>186</v>
      </c>
      <c r="C639" s="16"/>
      <c r="D639" s="33"/>
      <c r="E639" s="62"/>
      <c r="F639" s="80"/>
      <c r="G639" s="341">
        <f>SUM(I586:I638)</f>
        <v>0</v>
      </c>
      <c r="H639" s="34"/>
      <c r="I639" s="35" t="s">
        <v>723</v>
      </c>
      <c r="J639" s="35"/>
      <c r="K639" s="509"/>
      <c r="L639" s="461"/>
      <c r="M639" s="147"/>
      <c r="N639" s="173"/>
      <c r="O639" s="173"/>
    </row>
    <row r="640" spans="1:15" s="1" customFormat="1">
      <c r="A640" s="196">
        <v>427210</v>
      </c>
      <c r="B640" s="190" t="s">
        <v>566</v>
      </c>
      <c r="C640" s="191"/>
      <c r="D640" s="192"/>
      <c r="E640" s="192"/>
      <c r="F640" s="193"/>
      <c r="G640" s="336">
        <f t="shared" si="71"/>
        <v>0</v>
      </c>
      <c r="H640" s="34"/>
      <c r="I640" s="37"/>
      <c r="J640" s="37"/>
      <c r="K640" s="325"/>
      <c r="L640" s="461" t="str">
        <f t="shared" si="74"/>
        <v/>
      </c>
      <c r="M640" s="147"/>
      <c r="N640" s="173"/>
      <c r="O640" s="173"/>
    </row>
    <row r="641" spans="1:15" s="1" customFormat="1" ht="14" thickBot="1">
      <c r="A641" s="201" t="s">
        <v>149</v>
      </c>
      <c r="C641" s="18"/>
      <c r="D641" s="37"/>
      <c r="E641" s="54"/>
      <c r="F641" s="76" t="s">
        <v>722</v>
      </c>
      <c r="G641" s="340">
        <f>SUM(G586:G640)</f>
        <v>0</v>
      </c>
      <c r="H641" s="34"/>
      <c r="I641" s="37"/>
      <c r="J641" s="37"/>
      <c r="K641" s="324"/>
      <c r="L641" s="340">
        <f>SUM(L586:L640)</f>
        <v>0</v>
      </c>
      <c r="M641" s="147"/>
      <c r="N641" s="173"/>
      <c r="O641" s="173"/>
    </row>
    <row r="642" spans="1:15" s="1" customFormat="1" ht="0.75" customHeight="1" thickTop="1">
      <c r="A642" s="198"/>
      <c r="C642" s="17"/>
      <c r="D642" s="37"/>
      <c r="E642" s="54"/>
      <c r="F642" s="76"/>
      <c r="G642" s="37"/>
      <c r="H642" s="34"/>
      <c r="I642" s="37"/>
      <c r="J642" s="37"/>
      <c r="K642" s="324"/>
      <c r="L642" s="457"/>
      <c r="M642" s="147"/>
      <c r="N642" s="173"/>
      <c r="O642" s="173"/>
    </row>
    <row r="643" spans="1:15" s="1" customFormat="1" ht="24.75" customHeight="1" thickTop="1">
      <c r="A643" s="200" t="s">
        <v>164</v>
      </c>
      <c r="B643" s="13"/>
      <c r="C643" s="17"/>
      <c r="D643" s="149" t="s">
        <v>41</v>
      </c>
      <c r="E643" s="150" t="s">
        <v>13</v>
      </c>
      <c r="F643" s="149" t="s">
        <v>14</v>
      </c>
      <c r="G643" s="149" t="s">
        <v>15</v>
      </c>
      <c r="H643" s="149" t="s">
        <v>16</v>
      </c>
      <c r="I643" s="151" t="s">
        <v>17</v>
      </c>
      <c r="J643" s="151"/>
      <c r="K643" s="324"/>
      <c r="L643" s="459" t="s">
        <v>18</v>
      </c>
      <c r="M643" s="147"/>
      <c r="N643" s="173"/>
      <c r="O643" s="173"/>
    </row>
    <row r="644" spans="1:15" s="1" customFormat="1">
      <c r="A644" s="196">
        <v>442410</v>
      </c>
      <c r="B644" s="9" t="s">
        <v>567</v>
      </c>
      <c r="C644" s="16"/>
      <c r="D644" s="61"/>
      <c r="E644" s="61"/>
      <c r="F644" s="81"/>
      <c r="G644" s="334">
        <f>IF(X=0,(IF(Me=0,Sa,Me*Sa)),(IF(Me=0,Sa*X,Me*X*Sa)))</f>
        <v>0</v>
      </c>
      <c r="H644" s="332">
        <f>IF(Sum,Sos,0)</f>
        <v>0</v>
      </c>
      <c r="I644" s="333">
        <f>IF(Prosent&lt;&gt;0,(Sum*Prosent)/100,0)</f>
        <v>0</v>
      </c>
      <c r="J644" s="37"/>
      <c r="K644" s="325"/>
      <c r="L644" s="461" t="str">
        <f t="shared" ref="L644:L664" si="75">IF(FMVA&lt;&gt;"",(Sum*mva)-Sum,"")</f>
        <v/>
      </c>
      <c r="M644" s="147"/>
      <c r="N644" s="173"/>
      <c r="O644" s="173"/>
    </row>
    <row r="645" spans="1:15" s="1" customFormat="1">
      <c r="A645" s="196">
        <v>442411</v>
      </c>
      <c r="B645" s="7" t="s">
        <v>568</v>
      </c>
      <c r="C645" s="16"/>
      <c r="D645" s="46"/>
      <c r="E645" s="61"/>
      <c r="F645" s="338">
        <f>IF(D645=0,0,+G644)</f>
        <v>0</v>
      </c>
      <c r="G645" s="335">
        <f>IF(X=0,(IF(Me=0,Sa,Me*Sa)),(IF(Me=0,Sa*X,Me*X*Sa)))</f>
        <v>0</v>
      </c>
      <c r="H645" s="332">
        <f>IF(Sum,Sos,0)</f>
        <v>0</v>
      </c>
      <c r="I645" s="333">
        <f>IF(Prosent&lt;&gt;0,(Sum*Prosent)/100,0)</f>
        <v>0</v>
      </c>
      <c r="J645" s="37"/>
      <c r="K645" s="325"/>
      <c r="L645" s="461" t="str">
        <f t="shared" si="75"/>
        <v/>
      </c>
      <c r="M645" s="147"/>
      <c r="N645" s="173"/>
      <c r="O645" s="173"/>
    </row>
    <row r="646" spans="1:15" s="1" customFormat="1">
      <c r="A646" s="196">
        <v>442426</v>
      </c>
      <c r="B646" s="7" t="s">
        <v>569</v>
      </c>
      <c r="C646" s="16"/>
      <c r="D646" s="61"/>
      <c r="E646" s="61"/>
      <c r="F646" s="81"/>
      <c r="G646" s="335">
        <f>IF(X=0,(IF(Me=0,Sa,Me*Sa)),(IF(Me=0,Sa*X,Me*X*Sa)))</f>
        <v>0</v>
      </c>
      <c r="H646" s="332">
        <f>IF(Sum,Sos,0)</f>
        <v>0</v>
      </c>
      <c r="I646" s="333">
        <f>IF(Prosent&lt;&gt;0,(Sum*Prosent)/100,0)</f>
        <v>0</v>
      </c>
      <c r="J646" s="37"/>
      <c r="K646" s="325"/>
      <c r="L646" s="461" t="str">
        <f t="shared" si="75"/>
        <v/>
      </c>
      <c r="M646" s="147"/>
      <c r="N646" s="173"/>
      <c r="O646" s="173"/>
    </row>
    <row r="647" spans="1:15" s="1" customFormat="1">
      <c r="A647" s="196">
        <v>442427</v>
      </c>
      <c r="B647" s="7" t="s">
        <v>570</v>
      </c>
      <c r="C647" s="16"/>
      <c r="D647" s="46"/>
      <c r="E647" s="61"/>
      <c r="F647" s="338">
        <f>IF(D647=0,0,+G646)</f>
        <v>0</v>
      </c>
      <c r="G647" s="335">
        <f>IF(X=0,(IF(Me=0,Sa,Me*Sa)),(IF(Me=0,Sa*X,Me*X*Sa)))</f>
        <v>0</v>
      </c>
      <c r="H647" s="332">
        <f>IF(Sum,Sos,0)</f>
        <v>0</v>
      </c>
      <c r="I647" s="333">
        <f>IF(Prosent&lt;&gt;0,(Sum*Prosent)/100,0)</f>
        <v>0</v>
      </c>
      <c r="J647" s="37"/>
      <c r="K647" s="325"/>
      <c r="L647" s="461" t="str">
        <f t="shared" si="75"/>
        <v/>
      </c>
      <c r="M647" s="147"/>
      <c r="N647" s="173"/>
      <c r="O647" s="173"/>
    </row>
    <row r="648" spans="1:15" s="1" customFormat="1">
      <c r="A648" s="196">
        <v>444092</v>
      </c>
      <c r="B648" s="7" t="s">
        <v>223</v>
      </c>
      <c r="C648" s="16"/>
      <c r="D648" s="61"/>
      <c r="E648" s="61"/>
      <c r="F648" s="81"/>
      <c r="G648" s="335">
        <f>IF(X=0,(IF(Me=0,Sa,Me*Sa)),(IF(Me=0,Sa*X,Me*X*Sa)))</f>
        <v>0</v>
      </c>
      <c r="H648" s="332">
        <f>IF(Sum,Sos,0)</f>
        <v>0</v>
      </c>
      <c r="I648" s="333">
        <f>IF(Prosent&lt;&gt;0,(Sum*Prosent)/100,0)</f>
        <v>0</v>
      </c>
      <c r="J648" s="37"/>
      <c r="K648" s="325"/>
      <c r="L648" s="461" t="str">
        <f t="shared" si="75"/>
        <v/>
      </c>
      <c r="M648" s="147"/>
      <c r="N648" s="173"/>
      <c r="O648" s="173"/>
    </row>
    <row r="649" spans="1:15" s="1" customFormat="1">
      <c r="A649" s="196">
        <v>444095</v>
      </c>
      <c r="B649" s="7" t="s">
        <v>186</v>
      </c>
      <c r="C649" s="16"/>
      <c r="D649" s="62"/>
      <c r="E649" s="62"/>
      <c r="F649" s="80"/>
      <c r="G649" s="341">
        <f>SUM(I644:I648)</f>
        <v>0</v>
      </c>
      <c r="H649" s="34"/>
      <c r="I649" s="35" t="s">
        <v>723</v>
      </c>
      <c r="J649" s="35"/>
      <c r="K649" s="509"/>
      <c r="L649" s="461"/>
      <c r="M649" s="147"/>
      <c r="N649" s="173"/>
      <c r="O649" s="173"/>
    </row>
    <row r="650" spans="1:15" s="1" customFormat="1">
      <c r="A650" s="196">
        <v>449070</v>
      </c>
      <c r="B650" s="7" t="s">
        <v>194</v>
      </c>
      <c r="C650" s="16" t="s">
        <v>721</v>
      </c>
      <c r="D650" s="62"/>
      <c r="E650" s="62"/>
      <c r="F650" s="80"/>
      <c r="G650" s="335">
        <f>SPECIFICATIONS!F24</f>
        <v>0</v>
      </c>
      <c r="H650" s="34"/>
      <c r="I650" s="37"/>
      <c r="J650" s="37"/>
      <c r="K650" s="325"/>
      <c r="L650" s="461">
        <f>SPECIFICATIONS!I24</f>
        <v>0</v>
      </c>
      <c r="M650" s="147"/>
      <c r="N650" s="173"/>
      <c r="O650" s="173"/>
    </row>
    <row r="651" spans="1:15" s="1" customFormat="1">
      <c r="A651" s="196">
        <v>449072</v>
      </c>
      <c r="B651" s="7" t="s">
        <v>195</v>
      </c>
      <c r="C651" s="16" t="s">
        <v>721</v>
      </c>
      <c r="D651" s="62"/>
      <c r="E651" s="62"/>
      <c r="F651" s="80"/>
      <c r="G651" s="335">
        <f>SPECIFICATIONS!F48</f>
        <v>0</v>
      </c>
      <c r="H651" s="34"/>
      <c r="I651" s="37"/>
      <c r="J651" s="37"/>
      <c r="K651" s="325"/>
      <c r="L651" s="461">
        <f>SPECIFICATIONS!I48</f>
        <v>0</v>
      </c>
      <c r="M651" s="147"/>
      <c r="N651" s="173"/>
      <c r="O651" s="173"/>
    </row>
    <row r="652" spans="1:15" s="1" customFormat="1">
      <c r="A652" s="196">
        <v>449073</v>
      </c>
      <c r="B652" s="7" t="s">
        <v>196</v>
      </c>
      <c r="C652" s="16" t="s">
        <v>721</v>
      </c>
      <c r="D652" s="62"/>
      <c r="E652" s="62"/>
      <c r="F652" s="80"/>
      <c r="G652" s="335">
        <f>SPECIFICATIONS!F72</f>
        <v>0</v>
      </c>
      <c r="H652" s="34"/>
      <c r="I652" s="37"/>
      <c r="J652" s="37"/>
      <c r="K652" s="325"/>
      <c r="L652" s="461">
        <f>SPECIFICATIONS!I72</f>
        <v>0</v>
      </c>
      <c r="M652" s="147"/>
      <c r="N652" s="173"/>
      <c r="O652" s="173"/>
    </row>
    <row r="653" spans="1:15" s="1" customFormat="1">
      <c r="A653" s="196">
        <v>449081</v>
      </c>
      <c r="B653" s="7" t="s">
        <v>236</v>
      </c>
      <c r="C653" s="16" t="s">
        <v>721</v>
      </c>
      <c r="D653" s="62"/>
      <c r="E653" s="62"/>
      <c r="F653" s="80"/>
      <c r="G653" s="335">
        <f>SPECIFICATIONS!F96</f>
        <v>0</v>
      </c>
      <c r="H653" s="34"/>
      <c r="I653" s="37"/>
      <c r="J653" s="37"/>
      <c r="K653" s="325"/>
      <c r="L653" s="461">
        <f>SPECIFICATIONS!I96</f>
        <v>0</v>
      </c>
      <c r="M653" s="147"/>
      <c r="N653" s="173"/>
      <c r="O653" s="173"/>
    </row>
    <row r="654" spans="1:15" s="1" customFormat="1">
      <c r="A654" s="196">
        <v>449082</v>
      </c>
      <c r="B654" s="7" t="s">
        <v>237</v>
      </c>
      <c r="C654" s="16"/>
      <c r="D654" s="61"/>
      <c r="E654" s="61"/>
      <c r="F654" s="81"/>
      <c r="G654" s="335">
        <f t="shared" ref="G654:G664" si="76">IF(X=0,(IF(Me=0,Sa,Me*Sa)),(IF(Me=0,Sa*X,Me*X*Sa)))</f>
        <v>0</v>
      </c>
      <c r="H654" s="34"/>
      <c r="I654" s="37"/>
      <c r="J654" s="37"/>
      <c r="K654" s="325"/>
      <c r="L654" s="461" t="str">
        <f t="shared" si="75"/>
        <v/>
      </c>
      <c r="M654" s="147"/>
      <c r="N654" s="173"/>
      <c r="O654" s="173"/>
    </row>
    <row r="655" spans="1:15" s="1" customFormat="1">
      <c r="A655" s="196">
        <v>449083</v>
      </c>
      <c r="B655" s="9" t="s">
        <v>238</v>
      </c>
      <c r="C655" s="16"/>
      <c r="D655" s="61"/>
      <c r="E655" s="61"/>
      <c r="F655" s="81"/>
      <c r="G655" s="335">
        <f t="shared" si="76"/>
        <v>0</v>
      </c>
      <c r="H655" s="34"/>
      <c r="I655" s="37"/>
      <c r="J655" s="37"/>
      <c r="K655" s="325"/>
      <c r="L655" s="461" t="str">
        <f t="shared" si="75"/>
        <v/>
      </c>
      <c r="M655" s="147"/>
      <c r="N655" s="173"/>
      <c r="O655" s="173"/>
    </row>
    <row r="656" spans="1:15" s="1" customFormat="1">
      <c r="A656" s="196">
        <v>449084</v>
      </c>
      <c r="B656" s="7" t="s">
        <v>239</v>
      </c>
      <c r="C656" s="16"/>
      <c r="D656" s="61"/>
      <c r="E656" s="61"/>
      <c r="F656" s="81"/>
      <c r="G656" s="335">
        <f t="shared" si="76"/>
        <v>0</v>
      </c>
      <c r="H656" s="34"/>
      <c r="I656" s="37"/>
      <c r="J656" s="37"/>
      <c r="K656" s="325"/>
      <c r="L656" s="461" t="str">
        <f t="shared" si="75"/>
        <v/>
      </c>
      <c r="M656" s="147"/>
      <c r="N656" s="173"/>
      <c r="O656" s="173"/>
    </row>
    <row r="657" spans="1:15" s="1" customFormat="1">
      <c r="A657" s="196">
        <v>449085</v>
      </c>
      <c r="B657" s="7" t="s">
        <v>240</v>
      </c>
      <c r="C657" s="16"/>
      <c r="D657" s="61"/>
      <c r="E657" s="61"/>
      <c r="F657" s="81"/>
      <c r="G657" s="335">
        <f t="shared" si="76"/>
        <v>0</v>
      </c>
      <c r="H657" s="34"/>
      <c r="I657" s="37"/>
      <c r="J657" s="37"/>
      <c r="K657" s="325"/>
      <c r="L657" s="461" t="str">
        <f t="shared" si="75"/>
        <v/>
      </c>
      <c r="M657" s="147"/>
      <c r="N657" s="173"/>
      <c r="O657" s="173"/>
    </row>
    <row r="658" spans="1:15" s="1" customFormat="1">
      <c r="A658" s="196">
        <v>449090</v>
      </c>
      <c r="B658" s="7" t="s">
        <v>241</v>
      </c>
      <c r="C658" s="16"/>
      <c r="D658" s="61"/>
      <c r="E658" s="61"/>
      <c r="F658" s="81"/>
      <c r="G658" s="335">
        <f t="shared" si="76"/>
        <v>0</v>
      </c>
      <c r="H658" s="34"/>
      <c r="I658" s="37"/>
      <c r="J658" s="37"/>
      <c r="K658" s="325"/>
      <c r="L658" s="461" t="str">
        <f t="shared" si="75"/>
        <v/>
      </c>
      <c r="M658" s="147"/>
      <c r="N658" s="173"/>
      <c r="O658" s="173"/>
    </row>
    <row r="659" spans="1:15" s="1" customFormat="1">
      <c r="A659" s="196">
        <v>449091</v>
      </c>
      <c r="B659" s="7" t="s">
        <v>242</v>
      </c>
      <c r="C659" s="16"/>
      <c r="D659" s="61"/>
      <c r="E659" s="61"/>
      <c r="F659" s="81"/>
      <c r="G659" s="335">
        <f t="shared" si="76"/>
        <v>0</v>
      </c>
      <c r="H659" s="34"/>
      <c r="I659" s="37"/>
      <c r="J659" s="37"/>
      <c r="K659" s="325"/>
      <c r="L659" s="461" t="str">
        <f t="shared" si="75"/>
        <v/>
      </c>
      <c r="M659" s="147"/>
      <c r="N659" s="173"/>
      <c r="O659" s="173"/>
    </row>
    <row r="660" spans="1:15" s="1" customFormat="1">
      <c r="A660" s="196">
        <v>449092</v>
      </c>
      <c r="B660" s="7" t="s">
        <v>243</v>
      </c>
      <c r="C660" s="16"/>
      <c r="D660" s="61"/>
      <c r="E660" s="61"/>
      <c r="F660" s="81"/>
      <c r="G660" s="335">
        <f t="shared" si="76"/>
        <v>0</v>
      </c>
      <c r="H660" s="34"/>
      <c r="I660" s="37"/>
      <c r="J660" s="37"/>
      <c r="K660" s="325"/>
      <c r="L660" s="461" t="str">
        <f t="shared" si="75"/>
        <v/>
      </c>
      <c r="M660" s="147"/>
      <c r="N660" s="173"/>
      <c r="O660" s="173"/>
    </row>
    <row r="661" spans="1:15" s="1" customFormat="1">
      <c r="A661" s="196">
        <v>449093</v>
      </c>
      <c r="B661" s="7" t="s">
        <v>198</v>
      </c>
      <c r="C661" s="16" t="s">
        <v>721</v>
      </c>
      <c r="D661" s="62"/>
      <c r="E661" s="62"/>
      <c r="F661" s="80"/>
      <c r="G661" s="335">
        <f>SPECIFICATIONS!F120</f>
        <v>0</v>
      </c>
      <c r="H661" s="34"/>
      <c r="I661" s="37"/>
      <c r="J661" s="37"/>
      <c r="K661" s="325"/>
      <c r="L661" s="461">
        <f>SPECIFICATIONS!I120</f>
        <v>0</v>
      </c>
      <c r="M661" s="147"/>
      <c r="N661" s="173"/>
      <c r="O661" s="173"/>
    </row>
    <row r="662" spans="1:15" s="1" customFormat="1">
      <c r="A662" s="196">
        <v>449096</v>
      </c>
      <c r="B662" s="7" t="s">
        <v>571</v>
      </c>
      <c r="C662" s="16"/>
      <c r="D662" s="61"/>
      <c r="E662" s="61"/>
      <c r="F662" s="81"/>
      <c r="G662" s="335">
        <f t="shared" si="76"/>
        <v>0</v>
      </c>
      <c r="H662" s="34"/>
      <c r="I662" s="37"/>
      <c r="J662" s="37"/>
      <c r="K662" s="325"/>
      <c r="L662" s="461" t="str">
        <f t="shared" si="75"/>
        <v/>
      </c>
      <c r="M662" s="147"/>
      <c r="N662" s="173"/>
      <c r="O662" s="173"/>
    </row>
    <row r="663" spans="1:15" s="1" customFormat="1">
      <c r="A663" s="196">
        <v>449098</v>
      </c>
      <c r="B663" s="7" t="s">
        <v>572</v>
      </c>
      <c r="C663" s="16" t="s">
        <v>721</v>
      </c>
      <c r="D663" s="62"/>
      <c r="E663" s="62"/>
      <c r="F663" s="80"/>
      <c r="G663" s="335">
        <f>SPECIFICATIONS!F144</f>
        <v>0</v>
      </c>
      <c r="H663" s="34"/>
      <c r="I663" s="37"/>
      <c r="J663" s="37"/>
      <c r="K663" s="325"/>
      <c r="L663" s="461">
        <f>SPECIFICATIONS!I144</f>
        <v>0</v>
      </c>
      <c r="M663" s="147"/>
      <c r="N663" s="173"/>
      <c r="O663" s="173"/>
    </row>
    <row r="664" spans="1:15" s="1" customFormat="1">
      <c r="A664" s="196">
        <v>449099</v>
      </c>
      <c r="B664" s="190" t="s">
        <v>573</v>
      </c>
      <c r="C664" s="191"/>
      <c r="D664" s="192"/>
      <c r="E664" s="192"/>
      <c r="F664" s="193"/>
      <c r="G664" s="336">
        <f t="shared" si="76"/>
        <v>0</v>
      </c>
      <c r="H664" s="34"/>
      <c r="I664" s="37"/>
      <c r="J664" s="37"/>
      <c r="K664" s="325"/>
      <c r="L664" s="461" t="str">
        <f t="shared" si="75"/>
        <v/>
      </c>
      <c r="M664" s="147"/>
      <c r="N664" s="173"/>
      <c r="O664" s="173"/>
    </row>
    <row r="665" spans="1:15" s="1" customFormat="1" ht="14" thickBot="1">
      <c r="A665" s="201" t="s">
        <v>149</v>
      </c>
      <c r="C665" s="18"/>
      <c r="D665" s="37"/>
      <c r="E665" s="54"/>
      <c r="F665" s="76" t="s">
        <v>722</v>
      </c>
      <c r="G665" s="340">
        <f>SUM(G644:G664)</f>
        <v>0</v>
      </c>
      <c r="H665" s="34"/>
      <c r="I665" s="37"/>
      <c r="J665" s="37"/>
      <c r="K665" s="324"/>
      <c r="L665" s="340">
        <f>SUM(L644:L664)</f>
        <v>0</v>
      </c>
      <c r="M665" s="147"/>
      <c r="N665" s="173"/>
      <c r="O665" s="173"/>
    </row>
    <row r="666" spans="1:15" s="1" customFormat="1" ht="0.75" customHeight="1" thickTop="1">
      <c r="A666" s="198"/>
      <c r="C666" s="17"/>
      <c r="D666" s="37"/>
      <c r="E666" s="54"/>
      <c r="F666" s="37"/>
      <c r="G666" s="37"/>
      <c r="H666" s="34"/>
      <c r="I666" s="37"/>
      <c r="J666" s="37"/>
      <c r="K666" s="324"/>
      <c r="L666" s="457"/>
      <c r="M666" s="147"/>
      <c r="N666" s="173"/>
      <c r="O666" s="173"/>
    </row>
    <row r="667" spans="1:15" s="1" customFormat="1" ht="24.75" customHeight="1" thickTop="1">
      <c r="A667" s="200" t="s">
        <v>165</v>
      </c>
      <c r="B667" s="2"/>
      <c r="C667" s="17"/>
      <c r="D667" s="149" t="s">
        <v>41</v>
      </c>
      <c r="E667" s="150" t="s">
        <v>13</v>
      </c>
      <c r="F667" s="149" t="s">
        <v>14</v>
      </c>
      <c r="G667" s="149" t="s">
        <v>15</v>
      </c>
      <c r="H667" s="149" t="s">
        <v>16</v>
      </c>
      <c r="I667" s="151" t="s">
        <v>17</v>
      </c>
      <c r="J667" s="151"/>
      <c r="K667" s="324"/>
      <c r="L667" s="459" t="s">
        <v>18</v>
      </c>
      <c r="M667" s="147"/>
      <c r="N667" s="173"/>
      <c r="O667" s="173"/>
    </row>
    <row r="668" spans="1:15" s="1" customFormat="1">
      <c r="A668" s="196">
        <v>511116</v>
      </c>
      <c r="B668" s="7" t="s">
        <v>202</v>
      </c>
      <c r="C668" s="16"/>
      <c r="D668" s="61"/>
      <c r="E668" s="61"/>
      <c r="F668" s="81"/>
      <c r="G668" s="334">
        <f>IF(X=0,(IF(Me=0,Sa,Me*Sa)),(IF(Me=0,Sa*X,Me*X*Sa)))</f>
        <v>0</v>
      </c>
      <c r="H668" s="332">
        <f>IF(Sum,Sos,0)</f>
        <v>0</v>
      </c>
      <c r="I668" s="333">
        <f>IF(Prosent&lt;&gt;0,(Sum*Prosent)/100,0)</f>
        <v>0</v>
      </c>
      <c r="J668" s="37"/>
      <c r="K668" s="325"/>
      <c r="L668" s="461" t="str">
        <f t="shared" ref="L668:L707" si="77">IF(FMVA&lt;&gt;"",(Sum*mva)-Sum,"")</f>
        <v/>
      </c>
      <c r="M668" s="147"/>
      <c r="N668" s="173"/>
      <c r="O668" s="173"/>
    </row>
    <row r="669" spans="1:15" s="1" customFormat="1">
      <c r="A669" s="196">
        <v>511120</v>
      </c>
      <c r="B669" s="7" t="s">
        <v>203</v>
      </c>
      <c r="C669" s="16"/>
      <c r="D669" s="61"/>
      <c r="E669" s="61"/>
      <c r="F669" s="81"/>
      <c r="G669" s="343">
        <f t="shared" ref="G669:G676" si="78">IF(X=0,(IF(Me=0,Sa,Me*Sa)),(IF(Me=0,Sa*X,Me*X*Sa)))</f>
        <v>0</v>
      </c>
      <c r="H669" s="332">
        <f t="shared" ref="H669:H676" si="79">IF(Sum,Sos,0)</f>
        <v>0</v>
      </c>
      <c r="I669" s="333">
        <f t="shared" ref="I669:I676" si="80">IF(Prosent&lt;&gt;0,(Sum*Prosent)/100,0)</f>
        <v>0</v>
      </c>
      <c r="J669" s="37"/>
      <c r="K669" s="325"/>
      <c r="L669" s="461" t="str">
        <f t="shared" si="77"/>
        <v/>
      </c>
      <c r="M669" s="147"/>
      <c r="N669" s="173"/>
      <c r="O669" s="173"/>
    </row>
    <row r="670" spans="1:15" s="1" customFormat="1">
      <c r="A670" s="196">
        <v>511126</v>
      </c>
      <c r="B670" s="7" t="s">
        <v>206</v>
      </c>
      <c r="C670" s="16"/>
      <c r="D670" s="61"/>
      <c r="E670" s="61"/>
      <c r="F670" s="81"/>
      <c r="G670" s="335">
        <f t="shared" si="78"/>
        <v>0</v>
      </c>
      <c r="H670" s="332">
        <f t="shared" si="79"/>
        <v>0</v>
      </c>
      <c r="I670" s="333">
        <f t="shared" si="80"/>
        <v>0</v>
      </c>
      <c r="J670" s="37"/>
      <c r="K670" s="325"/>
      <c r="L670" s="461" t="str">
        <f t="shared" si="77"/>
        <v/>
      </c>
      <c r="M670" s="147"/>
      <c r="N670" s="173"/>
      <c r="O670" s="173"/>
    </row>
    <row r="671" spans="1:15" s="1" customFormat="1">
      <c r="A671" s="196">
        <v>511127</v>
      </c>
      <c r="B671" s="10" t="s">
        <v>207</v>
      </c>
      <c r="C671" s="16"/>
      <c r="D671" s="46"/>
      <c r="E671" s="61"/>
      <c r="F671" s="338">
        <f>IF(D671=0,0,+G670)</f>
        <v>0</v>
      </c>
      <c r="G671" s="335">
        <f t="shared" si="78"/>
        <v>0</v>
      </c>
      <c r="H671" s="332">
        <f t="shared" si="79"/>
        <v>0</v>
      </c>
      <c r="I671" s="333">
        <f t="shared" si="80"/>
        <v>0</v>
      </c>
      <c r="J671" s="37"/>
      <c r="K671" s="325"/>
      <c r="L671" s="461" t="str">
        <f t="shared" si="77"/>
        <v/>
      </c>
      <c r="M671" s="147"/>
      <c r="N671" s="173"/>
      <c r="O671" s="173"/>
    </row>
    <row r="672" spans="1:15" s="1" customFormat="1">
      <c r="A672" s="196">
        <v>511160</v>
      </c>
      <c r="B672" s="7" t="s">
        <v>574</v>
      </c>
      <c r="C672" s="16"/>
      <c r="D672" s="61"/>
      <c r="E672" s="61"/>
      <c r="F672" s="81"/>
      <c r="G672" s="335">
        <f t="shared" si="78"/>
        <v>0</v>
      </c>
      <c r="H672" s="332">
        <f t="shared" si="79"/>
        <v>0</v>
      </c>
      <c r="I672" s="333">
        <f t="shared" si="80"/>
        <v>0</v>
      </c>
      <c r="J672" s="37"/>
      <c r="K672" s="325"/>
      <c r="L672" s="461" t="str">
        <f t="shared" si="77"/>
        <v/>
      </c>
      <c r="M672" s="147"/>
      <c r="N672" s="173"/>
      <c r="O672" s="173"/>
    </row>
    <row r="673" spans="1:15" s="1" customFormat="1">
      <c r="A673" s="196">
        <v>511161</v>
      </c>
      <c r="B673" s="10" t="s">
        <v>575</v>
      </c>
      <c r="C673" s="16"/>
      <c r="D673" s="46"/>
      <c r="E673" s="61"/>
      <c r="F673" s="338">
        <f>IF(D673=0,0,+G672)</f>
        <v>0</v>
      </c>
      <c r="G673" s="335">
        <f t="shared" si="78"/>
        <v>0</v>
      </c>
      <c r="H673" s="332">
        <f t="shared" si="79"/>
        <v>0</v>
      </c>
      <c r="I673" s="333">
        <f t="shared" si="80"/>
        <v>0</v>
      </c>
      <c r="J673" s="37"/>
      <c r="K673" s="325"/>
      <c r="L673" s="461" t="str">
        <f t="shared" si="77"/>
        <v/>
      </c>
      <c r="M673" s="147"/>
      <c r="N673" s="173"/>
      <c r="O673" s="173"/>
    </row>
    <row r="674" spans="1:15" s="1" customFormat="1">
      <c r="A674" s="196">
        <v>514090</v>
      </c>
      <c r="B674" s="7" t="s">
        <v>184</v>
      </c>
      <c r="C674" s="16"/>
      <c r="D674" s="61"/>
      <c r="E674" s="61"/>
      <c r="F674" s="81"/>
      <c r="G674" s="335">
        <f t="shared" si="78"/>
        <v>0</v>
      </c>
      <c r="H674" s="332">
        <f t="shared" si="79"/>
        <v>0</v>
      </c>
      <c r="I674" s="333">
        <f t="shared" si="80"/>
        <v>0</v>
      </c>
      <c r="J674" s="37"/>
      <c r="K674" s="325"/>
      <c r="L674" s="461" t="str">
        <f t="shared" si="77"/>
        <v/>
      </c>
      <c r="M674" s="147"/>
      <c r="N674" s="173"/>
      <c r="O674" s="173"/>
    </row>
    <row r="675" spans="1:15" s="1" customFormat="1">
      <c r="A675" s="196">
        <v>514091</v>
      </c>
      <c r="B675" s="7" t="s">
        <v>185</v>
      </c>
      <c r="C675" s="16"/>
      <c r="D675" s="46"/>
      <c r="E675" s="61"/>
      <c r="F675" s="338">
        <f>IF(D675=0,0,+G674)</f>
        <v>0</v>
      </c>
      <c r="G675" s="335">
        <f t="shared" si="78"/>
        <v>0</v>
      </c>
      <c r="H675" s="332">
        <f t="shared" si="79"/>
        <v>0</v>
      </c>
      <c r="I675" s="333">
        <f t="shared" si="80"/>
        <v>0</v>
      </c>
      <c r="J675" s="37"/>
      <c r="K675" s="325"/>
      <c r="L675" s="461" t="str">
        <f t="shared" si="77"/>
        <v/>
      </c>
      <c r="M675" s="147"/>
      <c r="N675" s="173"/>
      <c r="O675" s="173"/>
    </row>
    <row r="676" spans="1:15" s="1" customFormat="1">
      <c r="A676" s="196">
        <v>514092</v>
      </c>
      <c r="B676" s="7" t="s">
        <v>223</v>
      </c>
      <c r="C676" s="16"/>
      <c r="D676" s="61"/>
      <c r="E676" s="61"/>
      <c r="F676" s="81"/>
      <c r="G676" s="335">
        <f t="shared" si="78"/>
        <v>0</v>
      </c>
      <c r="H676" s="332">
        <f t="shared" si="79"/>
        <v>0</v>
      </c>
      <c r="I676" s="333">
        <f t="shared" si="80"/>
        <v>0</v>
      </c>
      <c r="J676" s="37"/>
      <c r="K676" s="325"/>
      <c r="L676" s="461" t="str">
        <f t="shared" si="77"/>
        <v/>
      </c>
      <c r="M676" s="147"/>
      <c r="N676" s="173"/>
      <c r="O676" s="173"/>
    </row>
    <row r="677" spans="1:15" s="1" customFormat="1">
      <c r="A677" s="196">
        <v>514095</v>
      </c>
      <c r="B677" s="7" t="s">
        <v>186</v>
      </c>
      <c r="C677" s="16"/>
      <c r="D677" s="62"/>
      <c r="E677" s="62"/>
      <c r="F677" s="84"/>
      <c r="G677" s="341">
        <f>SUM(I668:I676)</f>
        <v>0</v>
      </c>
      <c r="H677" s="34"/>
      <c r="I677" s="35" t="s">
        <v>723</v>
      </c>
      <c r="J677" s="35"/>
      <c r="K677" s="509"/>
      <c r="L677" s="461"/>
      <c r="M677" s="147"/>
      <c r="N677" s="173"/>
      <c r="O677" s="173"/>
    </row>
    <row r="678" spans="1:15" s="1" customFormat="1">
      <c r="A678" s="196">
        <v>516150</v>
      </c>
      <c r="B678" s="7" t="s">
        <v>576</v>
      </c>
      <c r="C678" s="16"/>
      <c r="D678" s="61"/>
      <c r="E678" s="61"/>
      <c r="F678" s="81"/>
      <c r="G678" s="335">
        <f t="shared" ref="G678:G707" si="81">IF(X=0,(IF(Me=0,Sa,Me*Sa)),(IF(Me=0,Sa*X,Me*X*Sa)))</f>
        <v>0</v>
      </c>
      <c r="H678" s="34"/>
      <c r="I678" s="37"/>
      <c r="J678" s="37"/>
      <c r="K678" s="325"/>
      <c r="L678" s="461" t="str">
        <f t="shared" si="77"/>
        <v/>
      </c>
      <c r="M678" s="147"/>
      <c r="N678" s="173"/>
      <c r="O678" s="173"/>
    </row>
    <row r="679" spans="1:15" s="1" customFormat="1">
      <c r="A679" s="196">
        <v>516151</v>
      </c>
      <c r="B679" s="10" t="s">
        <v>577</v>
      </c>
      <c r="C679" s="16"/>
      <c r="D679" s="61"/>
      <c r="E679" s="61"/>
      <c r="F679" s="81"/>
      <c r="G679" s="335">
        <f t="shared" si="81"/>
        <v>0</v>
      </c>
      <c r="H679" s="34"/>
      <c r="I679" s="37"/>
      <c r="J679" s="37"/>
      <c r="K679" s="325"/>
      <c r="L679" s="461" t="str">
        <f t="shared" si="77"/>
        <v/>
      </c>
      <c r="M679" s="147"/>
      <c r="N679" s="173"/>
      <c r="O679" s="173"/>
    </row>
    <row r="680" spans="1:15" s="1" customFormat="1">
      <c r="A680" s="196">
        <v>516152</v>
      </c>
      <c r="B680" s="7" t="s">
        <v>578</v>
      </c>
      <c r="C680" s="16"/>
      <c r="D680" s="61"/>
      <c r="E680" s="61"/>
      <c r="F680" s="81"/>
      <c r="G680" s="335">
        <f t="shared" si="81"/>
        <v>0</v>
      </c>
      <c r="H680" s="34"/>
      <c r="I680" s="37"/>
      <c r="J680" s="37"/>
      <c r="K680" s="325"/>
      <c r="L680" s="461" t="str">
        <f t="shared" si="77"/>
        <v/>
      </c>
      <c r="M680" s="147"/>
      <c r="N680" s="173"/>
      <c r="O680" s="173"/>
    </row>
    <row r="681" spans="1:15" s="1" customFormat="1">
      <c r="A681" s="196">
        <v>516153</v>
      </c>
      <c r="B681" s="7" t="s">
        <v>579</v>
      </c>
      <c r="C681" s="16"/>
      <c r="D681" s="61"/>
      <c r="E681" s="61"/>
      <c r="F681" s="81"/>
      <c r="G681" s="335">
        <f t="shared" si="81"/>
        <v>0</v>
      </c>
      <c r="H681" s="34"/>
      <c r="I681" s="37"/>
      <c r="J681" s="37"/>
      <c r="K681" s="325"/>
      <c r="L681" s="461" t="str">
        <f t="shared" si="77"/>
        <v/>
      </c>
      <c r="M681" s="147"/>
      <c r="N681" s="173"/>
      <c r="O681" s="173"/>
    </row>
    <row r="682" spans="1:15" s="1" customFormat="1">
      <c r="A682" s="196">
        <v>519010</v>
      </c>
      <c r="B682" s="7" t="s">
        <v>187</v>
      </c>
      <c r="C682" s="16"/>
      <c r="D682" s="61"/>
      <c r="E682" s="61"/>
      <c r="F682" s="81"/>
      <c r="G682" s="335">
        <f t="shared" si="81"/>
        <v>0</v>
      </c>
      <c r="H682" s="34"/>
      <c r="I682" s="37"/>
      <c r="J682" s="37"/>
      <c r="K682" s="325"/>
      <c r="L682" s="461" t="str">
        <f t="shared" si="77"/>
        <v/>
      </c>
      <c r="M682" s="147"/>
      <c r="N682" s="173"/>
      <c r="O682" s="173"/>
    </row>
    <row r="683" spans="1:15" s="1" customFormat="1">
      <c r="A683" s="196">
        <v>519011</v>
      </c>
      <c r="B683" s="7" t="s">
        <v>289</v>
      </c>
      <c r="C683" s="16"/>
      <c r="D683" s="61"/>
      <c r="E683" s="61"/>
      <c r="F683" s="81"/>
      <c r="G683" s="335">
        <f t="shared" si="81"/>
        <v>0</v>
      </c>
      <c r="H683" s="34"/>
      <c r="I683" s="37"/>
      <c r="J683" s="37"/>
      <c r="K683" s="325"/>
      <c r="L683" s="461" t="str">
        <f t="shared" si="77"/>
        <v/>
      </c>
      <c r="M683" s="147"/>
      <c r="N683" s="173"/>
      <c r="O683" s="173"/>
    </row>
    <row r="684" spans="1:15" s="1" customFormat="1">
      <c r="A684" s="196">
        <v>519013</v>
      </c>
      <c r="B684" s="7" t="s">
        <v>188</v>
      </c>
      <c r="C684" s="16"/>
      <c r="D684" s="61"/>
      <c r="E684" s="61"/>
      <c r="F684" s="81"/>
      <c r="G684" s="335">
        <f t="shared" si="81"/>
        <v>0</v>
      </c>
      <c r="H684" s="34"/>
      <c r="I684" s="37"/>
      <c r="J684" s="37"/>
      <c r="K684" s="325"/>
      <c r="L684" s="461" t="str">
        <f t="shared" si="77"/>
        <v/>
      </c>
      <c r="M684" s="147"/>
      <c r="N684" s="173"/>
      <c r="O684" s="173"/>
    </row>
    <row r="685" spans="1:15" s="1" customFormat="1">
      <c r="A685" s="196">
        <v>519020</v>
      </c>
      <c r="B685" s="11" t="s">
        <v>292</v>
      </c>
      <c r="C685" s="16"/>
      <c r="D685" s="61"/>
      <c r="E685" s="61"/>
      <c r="F685" s="81"/>
      <c r="G685" s="335">
        <f t="shared" si="81"/>
        <v>0</v>
      </c>
      <c r="H685" s="34"/>
      <c r="I685" s="37"/>
      <c r="J685" s="37"/>
      <c r="K685" s="325"/>
      <c r="L685" s="461" t="str">
        <f t="shared" si="77"/>
        <v/>
      </c>
      <c r="M685" s="147"/>
      <c r="N685" s="173"/>
      <c r="O685" s="173"/>
    </row>
    <row r="686" spans="1:15" s="1" customFormat="1">
      <c r="A686" s="196">
        <v>519021</v>
      </c>
      <c r="B686" s="7" t="s">
        <v>293</v>
      </c>
      <c r="C686" s="16"/>
      <c r="D686" s="61"/>
      <c r="E686" s="61"/>
      <c r="F686" s="81"/>
      <c r="G686" s="335">
        <f t="shared" si="81"/>
        <v>0</v>
      </c>
      <c r="H686" s="34"/>
      <c r="I686" s="37"/>
      <c r="J686" s="37"/>
      <c r="K686" s="325"/>
      <c r="L686" s="461" t="str">
        <f t="shared" si="77"/>
        <v/>
      </c>
      <c r="M686" s="147"/>
      <c r="N686" s="173"/>
      <c r="O686" s="173"/>
    </row>
    <row r="687" spans="1:15" s="1" customFormat="1">
      <c r="A687" s="196">
        <v>519022</v>
      </c>
      <c r="B687" s="7" t="s">
        <v>189</v>
      </c>
      <c r="C687" s="16"/>
      <c r="D687" s="61"/>
      <c r="E687" s="61"/>
      <c r="F687" s="81"/>
      <c r="G687" s="335">
        <f t="shared" si="81"/>
        <v>0</v>
      </c>
      <c r="H687" s="34"/>
      <c r="I687" s="37"/>
      <c r="J687" s="37"/>
      <c r="K687" s="325"/>
      <c r="L687" s="461" t="str">
        <f t="shared" si="77"/>
        <v/>
      </c>
      <c r="M687" s="147"/>
      <c r="N687" s="173"/>
      <c r="O687" s="173"/>
    </row>
    <row r="688" spans="1:15" s="1" customFormat="1">
      <c r="A688" s="196">
        <v>519023</v>
      </c>
      <c r="B688" s="7" t="s">
        <v>249</v>
      </c>
      <c r="C688" s="16"/>
      <c r="D688" s="61"/>
      <c r="E688" s="61"/>
      <c r="F688" s="81"/>
      <c r="G688" s="335">
        <f t="shared" si="81"/>
        <v>0</v>
      </c>
      <c r="H688" s="34"/>
      <c r="I688" s="37"/>
      <c r="J688" s="37"/>
      <c r="K688" s="325"/>
      <c r="L688" s="461" t="str">
        <f t="shared" si="77"/>
        <v/>
      </c>
      <c r="M688" s="147"/>
      <c r="N688" s="173"/>
      <c r="O688" s="173"/>
    </row>
    <row r="689" spans="1:15" s="1" customFormat="1">
      <c r="A689" s="196">
        <v>519025</v>
      </c>
      <c r="B689" s="7" t="s">
        <v>230</v>
      </c>
      <c r="C689" s="16"/>
      <c r="D689" s="61"/>
      <c r="E689" s="61"/>
      <c r="F689" s="81"/>
      <c r="G689" s="335">
        <f t="shared" si="81"/>
        <v>0</v>
      </c>
      <c r="H689" s="34"/>
      <c r="I689" s="37"/>
      <c r="J689" s="37"/>
      <c r="K689" s="325"/>
      <c r="L689" s="461" t="str">
        <f t="shared" si="77"/>
        <v/>
      </c>
      <c r="M689" s="147"/>
      <c r="N689" s="173"/>
      <c r="O689" s="173"/>
    </row>
    <row r="690" spans="1:15" s="1" customFormat="1">
      <c r="A690" s="196">
        <v>519027</v>
      </c>
      <c r="B690" s="7" t="s">
        <v>294</v>
      </c>
      <c r="C690" s="16"/>
      <c r="D690" s="61"/>
      <c r="E690" s="61"/>
      <c r="F690" s="81"/>
      <c r="G690" s="335">
        <f t="shared" si="81"/>
        <v>0</v>
      </c>
      <c r="H690" s="34"/>
      <c r="I690" s="37"/>
      <c r="J690" s="37"/>
      <c r="K690" s="325"/>
      <c r="L690" s="461" t="str">
        <f t="shared" si="77"/>
        <v/>
      </c>
      <c r="M690" s="147"/>
      <c r="N690" s="173"/>
      <c r="O690" s="173"/>
    </row>
    <row r="691" spans="1:15" s="1" customFormat="1">
      <c r="A691" s="196">
        <v>519029</v>
      </c>
      <c r="B691" s="7" t="s">
        <v>190</v>
      </c>
      <c r="C691" s="16"/>
      <c r="D691" s="61"/>
      <c r="E691" s="61"/>
      <c r="F691" s="81"/>
      <c r="G691" s="335">
        <f t="shared" si="81"/>
        <v>0</v>
      </c>
      <c r="H691" s="34"/>
      <c r="I691" s="37"/>
      <c r="J691" s="37"/>
      <c r="K691" s="325"/>
      <c r="L691" s="461" t="str">
        <f t="shared" si="77"/>
        <v/>
      </c>
      <c r="M691" s="147"/>
      <c r="N691" s="173"/>
      <c r="O691" s="173"/>
    </row>
    <row r="692" spans="1:15" s="1" customFormat="1">
      <c r="A692" s="196">
        <v>519030</v>
      </c>
      <c r="B692" s="7" t="s">
        <v>231</v>
      </c>
      <c r="C692" s="16"/>
      <c r="D692" s="61"/>
      <c r="E692" s="61"/>
      <c r="F692" s="81"/>
      <c r="G692" s="335">
        <f t="shared" si="81"/>
        <v>0</v>
      </c>
      <c r="H692" s="34"/>
      <c r="I692" s="37"/>
      <c r="J692" s="37"/>
      <c r="K692" s="325"/>
      <c r="L692" s="461" t="str">
        <f t="shared" si="77"/>
        <v/>
      </c>
      <c r="M692" s="147"/>
      <c r="N692" s="173"/>
      <c r="O692" s="173"/>
    </row>
    <row r="693" spans="1:15" s="1" customFormat="1">
      <c r="A693" s="196">
        <v>519064</v>
      </c>
      <c r="B693" s="7" t="s">
        <v>302</v>
      </c>
      <c r="C693" s="16"/>
      <c r="D693" s="61"/>
      <c r="E693" s="61"/>
      <c r="F693" s="81"/>
      <c r="G693" s="335">
        <f t="shared" si="81"/>
        <v>0</v>
      </c>
      <c r="H693" s="34"/>
      <c r="I693" s="37"/>
      <c r="J693" s="37"/>
      <c r="K693" s="325"/>
      <c r="L693" s="461" t="str">
        <f t="shared" si="77"/>
        <v/>
      </c>
      <c r="M693" s="147"/>
      <c r="N693" s="173"/>
      <c r="O693" s="173"/>
    </row>
    <row r="694" spans="1:15" s="1" customFormat="1">
      <c r="A694" s="196">
        <v>519069</v>
      </c>
      <c r="B694" s="7" t="s">
        <v>193</v>
      </c>
      <c r="C694" s="16" t="s">
        <v>720</v>
      </c>
      <c r="D694" s="61"/>
      <c r="E694" s="61"/>
      <c r="F694" s="81"/>
      <c r="G694" s="335">
        <f t="shared" si="81"/>
        <v>0</v>
      </c>
      <c r="H694" s="34"/>
      <c r="I694" s="37"/>
      <c r="J694" s="37"/>
      <c r="K694" s="325"/>
      <c r="L694" s="461" t="str">
        <f t="shared" si="77"/>
        <v/>
      </c>
      <c r="M694" s="147"/>
      <c r="N694" s="173"/>
      <c r="O694" s="173"/>
    </row>
    <row r="695" spans="1:15" s="1" customFormat="1">
      <c r="A695" s="196">
        <v>519070</v>
      </c>
      <c r="B695" s="7" t="s">
        <v>194</v>
      </c>
      <c r="C695" s="16"/>
      <c r="D695" s="61"/>
      <c r="E695" s="61"/>
      <c r="F695" s="81"/>
      <c r="G695" s="335">
        <f t="shared" si="81"/>
        <v>0</v>
      </c>
      <c r="H695" s="34"/>
      <c r="I695" s="37"/>
      <c r="J695" s="37"/>
      <c r="K695" s="325"/>
      <c r="L695" s="461" t="str">
        <f t="shared" si="77"/>
        <v/>
      </c>
      <c r="M695" s="147"/>
      <c r="N695" s="173"/>
      <c r="O695" s="173"/>
    </row>
    <row r="696" spans="1:15" s="1" customFormat="1">
      <c r="A696" s="196">
        <v>519072</v>
      </c>
      <c r="B696" s="7" t="s">
        <v>195</v>
      </c>
      <c r="C696" s="16"/>
      <c r="D696" s="61"/>
      <c r="E696" s="61"/>
      <c r="F696" s="81"/>
      <c r="G696" s="335">
        <f t="shared" si="81"/>
        <v>0</v>
      </c>
      <c r="H696" s="34"/>
      <c r="I696" s="37"/>
      <c r="J696" s="37"/>
      <c r="K696" s="325"/>
      <c r="L696" s="461" t="str">
        <f t="shared" si="77"/>
        <v/>
      </c>
      <c r="M696" s="147"/>
      <c r="N696" s="173"/>
      <c r="O696" s="173"/>
    </row>
    <row r="697" spans="1:15" s="1" customFormat="1">
      <c r="A697" s="196">
        <v>519073</v>
      </c>
      <c r="B697" s="7" t="s">
        <v>196</v>
      </c>
      <c r="C697" s="16"/>
      <c r="D697" s="61"/>
      <c r="E697" s="61"/>
      <c r="F697" s="81"/>
      <c r="G697" s="335">
        <f t="shared" si="81"/>
        <v>0</v>
      </c>
      <c r="H697" s="34"/>
      <c r="I697" s="37"/>
      <c r="J697" s="37"/>
      <c r="K697" s="325"/>
      <c r="L697" s="461" t="str">
        <f t="shared" si="77"/>
        <v/>
      </c>
      <c r="M697" s="147"/>
      <c r="N697" s="173"/>
      <c r="O697" s="173"/>
    </row>
    <row r="698" spans="1:15" s="1" customFormat="1">
      <c r="A698" s="196">
        <v>519077</v>
      </c>
      <c r="B698" s="7" t="s">
        <v>235</v>
      </c>
      <c r="C698" s="16"/>
      <c r="D698" s="61"/>
      <c r="E698" s="61"/>
      <c r="F698" s="81"/>
      <c r="G698" s="335">
        <f t="shared" si="81"/>
        <v>0</v>
      </c>
      <c r="H698" s="34"/>
      <c r="I698" s="37"/>
      <c r="J698" s="37"/>
      <c r="K698" s="325"/>
      <c r="L698" s="461" t="str">
        <f t="shared" si="77"/>
        <v/>
      </c>
      <c r="M698" s="147"/>
      <c r="N698" s="173"/>
      <c r="O698" s="173"/>
    </row>
    <row r="699" spans="1:15" s="1" customFormat="1">
      <c r="A699" s="196">
        <v>519078</v>
      </c>
      <c r="B699" s="7" t="s">
        <v>197</v>
      </c>
      <c r="C699" s="16"/>
      <c r="D699" s="61"/>
      <c r="E699" s="61"/>
      <c r="F699" s="81"/>
      <c r="G699" s="335">
        <f t="shared" si="81"/>
        <v>0</v>
      </c>
      <c r="H699" s="34"/>
      <c r="I699" s="37"/>
      <c r="J699" s="37"/>
      <c r="K699" s="325"/>
      <c r="L699" s="461" t="str">
        <f t="shared" si="77"/>
        <v/>
      </c>
      <c r="M699" s="147"/>
      <c r="N699" s="173"/>
      <c r="O699" s="173"/>
    </row>
    <row r="700" spans="1:15" s="1" customFormat="1">
      <c r="A700" s="196">
        <v>519081</v>
      </c>
      <c r="B700" s="7" t="s">
        <v>236</v>
      </c>
      <c r="C700" s="16"/>
      <c r="D700" s="61"/>
      <c r="E700" s="61"/>
      <c r="F700" s="81"/>
      <c r="G700" s="335">
        <f t="shared" si="81"/>
        <v>0</v>
      </c>
      <c r="H700" s="29"/>
      <c r="I700" s="37"/>
      <c r="J700" s="37"/>
      <c r="K700" s="325"/>
      <c r="L700" s="461" t="str">
        <f t="shared" si="77"/>
        <v/>
      </c>
      <c r="M700" s="147"/>
      <c r="N700" s="173"/>
      <c r="O700" s="173"/>
    </row>
    <row r="701" spans="1:15" s="1" customFormat="1">
      <c r="A701" s="196">
        <v>519082</v>
      </c>
      <c r="B701" s="7" t="s">
        <v>237</v>
      </c>
      <c r="C701" s="16"/>
      <c r="D701" s="61"/>
      <c r="E701" s="61"/>
      <c r="F701" s="81"/>
      <c r="G701" s="335">
        <f t="shared" si="81"/>
        <v>0</v>
      </c>
      <c r="H701" s="34"/>
      <c r="I701" s="37"/>
      <c r="J701" s="37"/>
      <c r="K701" s="325"/>
      <c r="L701" s="461" t="str">
        <f t="shared" si="77"/>
        <v/>
      </c>
      <c r="M701" s="147"/>
      <c r="N701" s="173"/>
      <c r="O701" s="173"/>
    </row>
    <row r="702" spans="1:15" s="1" customFormat="1">
      <c r="A702" s="196">
        <v>519083</v>
      </c>
      <c r="B702" s="7" t="s">
        <v>238</v>
      </c>
      <c r="C702" s="16"/>
      <c r="D702" s="61"/>
      <c r="E702" s="61"/>
      <c r="F702" s="81"/>
      <c r="G702" s="335">
        <f t="shared" si="81"/>
        <v>0</v>
      </c>
      <c r="H702" s="34"/>
      <c r="I702" s="37"/>
      <c r="J702" s="37"/>
      <c r="K702" s="325"/>
      <c r="L702" s="461" t="str">
        <f t="shared" si="77"/>
        <v/>
      </c>
      <c r="M702" s="147"/>
      <c r="N702" s="173"/>
      <c r="O702" s="173"/>
    </row>
    <row r="703" spans="1:15" s="1" customFormat="1">
      <c r="A703" s="196">
        <v>519084</v>
      </c>
      <c r="B703" s="7" t="s">
        <v>239</v>
      </c>
      <c r="C703" s="16"/>
      <c r="D703" s="61"/>
      <c r="E703" s="61"/>
      <c r="F703" s="81"/>
      <c r="G703" s="335">
        <f t="shared" si="81"/>
        <v>0</v>
      </c>
      <c r="H703" s="29"/>
      <c r="I703" s="37"/>
      <c r="J703" s="37"/>
      <c r="K703" s="325"/>
      <c r="L703" s="461" t="str">
        <f t="shared" si="77"/>
        <v/>
      </c>
      <c r="M703" s="147"/>
      <c r="N703" s="173"/>
      <c r="O703" s="173"/>
    </row>
    <row r="704" spans="1:15" s="1" customFormat="1">
      <c r="A704" s="196">
        <v>519085</v>
      </c>
      <c r="B704" s="7" t="s">
        <v>240</v>
      </c>
      <c r="C704" s="16"/>
      <c r="D704" s="61"/>
      <c r="E704" s="61"/>
      <c r="F704" s="81"/>
      <c r="G704" s="335">
        <f t="shared" si="81"/>
        <v>0</v>
      </c>
      <c r="H704" s="29"/>
      <c r="I704" s="37"/>
      <c r="J704" s="37"/>
      <c r="K704" s="325"/>
      <c r="L704" s="461" t="str">
        <f t="shared" si="77"/>
        <v/>
      </c>
      <c r="M704" s="147"/>
      <c r="N704" s="173"/>
      <c r="O704" s="173"/>
    </row>
    <row r="705" spans="1:15" s="1" customFormat="1">
      <c r="A705" s="196">
        <v>519090</v>
      </c>
      <c r="B705" s="7" t="s">
        <v>241</v>
      </c>
      <c r="C705" s="16"/>
      <c r="D705" s="61"/>
      <c r="E705" s="61"/>
      <c r="F705" s="81"/>
      <c r="G705" s="335">
        <f t="shared" si="81"/>
        <v>0</v>
      </c>
      <c r="H705" s="29"/>
      <c r="I705" s="37"/>
      <c r="J705" s="37"/>
      <c r="K705" s="325"/>
      <c r="L705" s="461" t="str">
        <f t="shared" si="77"/>
        <v/>
      </c>
      <c r="M705" s="147"/>
      <c r="N705" s="173"/>
      <c r="O705" s="173"/>
    </row>
    <row r="706" spans="1:15" s="1" customFormat="1">
      <c r="A706" s="196">
        <v>519093</v>
      </c>
      <c r="B706" s="7" t="s">
        <v>198</v>
      </c>
      <c r="C706" s="16"/>
      <c r="D706" s="61"/>
      <c r="E706" s="61"/>
      <c r="F706" s="81"/>
      <c r="G706" s="335">
        <f t="shared" si="81"/>
        <v>0</v>
      </c>
      <c r="H706" s="29"/>
      <c r="I706" s="37"/>
      <c r="J706" s="37"/>
      <c r="K706" s="325"/>
      <c r="L706" s="461" t="str">
        <f t="shared" si="77"/>
        <v/>
      </c>
      <c r="M706" s="147"/>
      <c r="N706" s="173"/>
      <c r="O706" s="173"/>
    </row>
    <row r="707" spans="1:15" s="1" customFormat="1">
      <c r="A707" s="196">
        <v>519098</v>
      </c>
      <c r="B707" s="190" t="s">
        <v>572</v>
      </c>
      <c r="C707" s="191"/>
      <c r="D707" s="192"/>
      <c r="E707" s="192"/>
      <c r="F707" s="193"/>
      <c r="G707" s="336">
        <f t="shared" si="81"/>
        <v>0</v>
      </c>
      <c r="H707" s="34"/>
      <c r="I707" s="37"/>
      <c r="J707" s="37"/>
      <c r="K707" s="325"/>
      <c r="L707" s="461" t="str">
        <f t="shared" si="77"/>
        <v/>
      </c>
      <c r="M707" s="147"/>
      <c r="N707" s="173"/>
      <c r="O707" s="173"/>
    </row>
    <row r="708" spans="1:15" s="1" customFormat="1" ht="14" thickBot="1">
      <c r="A708" s="201" t="s">
        <v>149</v>
      </c>
      <c r="C708" s="18"/>
      <c r="D708" s="37"/>
      <c r="E708" s="54"/>
      <c r="F708" s="76" t="s">
        <v>722</v>
      </c>
      <c r="G708" s="340">
        <f>SUM(G668:G707)</f>
        <v>0</v>
      </c>
      <c r="H708" s="34"/>
      <c r="I708" s="37"/>
      <c r="J708" s="37"/>
      <c r="K708" s="324"/>
      <c r="L708" s="340">
        <f>SUM(L668:L707)</f>
        <v>0</v>
      </c>
      <c r="M708" s="147"/>
      <c r="N708" s="173"/>
      <c r="O708" s="173"/>
    </row>
    <row r="709" spans="1:15" s="1" customFormat="1" ht="0.75" customHeight="1" thickTop="1">
      <c r="A709" s="198"/>
      <c r="C709" s="17"/>
      <c r="D709" s="37"/>
      <c r="E709" s="54"/>
      <c r="F709" s="31"/>
      <c r="G709" s="37"/>
      <c r="H709" s="34"/>
      <c r="I709" s="37"/>
      <c r="J709" s="37"/>
      <c r="K709" s="324"/>
      <c r="L709" s="457"/>
      <c r="M709" s="147"/>
      <c r="N709" s="173"/>
      <c r="O709" s="173"/>
    </row>
    <row r="710" spans="1:15" s="1" customFormat="1" ht="24.75" customHeight="1" thickTop="1">
      <c r="A710" s="200" t="s">
        <v>166</v>
      </c>
      <c r="C710" s="17"/>
      <c r="D710" s="149" t="s">
        <v>41</v>
      </c>
      <c r="E710" s="150" t="s">
        <v>13</v>
      </c>
      <c r="F710" s="149" t="s">
        <v>14</v>
      </c>
      <c r="G710" s="149" t="s">
        <v>15</v>
      </c>
      <c r="H710" s="149" t="s">
        <v>16</v>
      </c>
      <c r="I710" s="151" t="s">
        <v>17</v>
      </c>
      <c r="J710" s="151"/>
      <c r="K710" s="324"/>
      <c r="L710" s="459" t="s">
        <v>18</v>
      </c>
      <c r="M710" s="147"/>
      <c r="N710" s="173"/>
      <c r="O710" s="173"/>
    </row>
    <row r="711" spans="1:15" s="1" customFormat="1">
      <c r="A711" s="196">
        <v>523110</v>
      </c>
      <c r="B711" s="7" t="s">
        <v>580</v>
      </c>
      <c r="C711" s="16"/>
      <c r="D711" s="61"/>
      <c r="E711" s="61"/>
      <c r="F711" s="81"/>
      <c r="G711" s="334">
        <f t="shared" ref="G711:G721" si="82">IF(X=0,(IF(Me=0,Sa,Me*Sa)),(IF(Me=0,Sa*X,Me*X*Sa)))</f>
        <v>0</v>
      </c>
      <c r="H711" s="332">
        <f t="shared" ref="H711:H721" si="83">IF(Sum,Sos,0)</f>
        <v>0</v>
      </c>
      <c r="I711" s="333">
        <f t="shared" ref="I711:I721" si="84">IF(Prosent&lt;&gt;0,(Sum*Prosent)/100,0)</f>
        <v>0</v>
      </c>
      <c r="J711" s="37"/>
      <c r="K711" s="325"/>
      <c r="L711" s="461" t="str">
        <f t="shared" ref="L711:L732" si="85">IF(FMVA&lt;&gt;"",(Sum*mva)-Sum,"")</f>
        <v/>
      </c>
      <c r="M711" s="147"/>
      <c r="N711" s="173"/>
      <c r="O711" s="173"/>
    </row>
    <row r="712" spans="1:15" s="1" customFormat="1">
      <c r="A712" s="196">
        <v>523111</v>
      </c>
      <c r="B712" s="10" t="s">
        <v>581</v>
      </c>
      <c r="C712" s="16"/>
      <c r="D712" s="46"/>
      <c r="E712" s="61"/>
      <c r="F712" s="338">
        <f>IF(D712=0,0,+G711)</f>
        <v>0</v>
      </c>
      <c r="G712" s="335">
        <f t="shared" si="82"/>
        <v>0</v>
      </c>
      <c r="H712" s="332">
        <f t="shared" si="83"/>
        <v>0</v>
      </c>
      <c r="I712" s="333">
        <f t="shared" si="84"/>
        <v>0</v>
      </c>
      <c r="J712" s="37"/>
      <c r="K712" s="325"/>
      <c r="L712" s="461" t="str">
        <f t="shared" si="85"/>
        <v/>
      </c>
      <c r="M712" s="147"/>
      <c r="N712" s="173"/>
      <c r="O712" s="173"/>
    </row>
    <row r="713" spans="1:15" s="1" customFormat="1">
      <c r="A713" s="196">
        <v>523114</v>
      </c>
      <c r="B713" s="7" t="s">
        <v>582</v>
      </c>
      <c r="C713" s="16"/>
      <c r="D713" s="61"/>
      <c r="E713" s="61"/>
      <c r="F713" s="81"/>
      <c r="G713" s="335">
        <f t="shared" si="82"/>
        <v>0</v>
      </c>
      <c r="H713" s="332">
        <f t="shared" si="83"/>
        <v>0</v>
      </c>
      <c r="I713" s="333">
        <f t="shared" si="84"/>
        <v>0</v>
      </c>
      <c r="J713" s="37"/>
      <c r="K713" s="325"/>
      <c r="L713" s="461" t="str">
        <f t="shared" si="85"/>
        <v/>
      </c>
      <c r="M713" s="147"/>
      <c r="N713" s="173"/>
      <c r="O713" s="173"/>
    </row>
    <row r="714" spans="1:15" s="1" customFormat="1">
      <c r="A714" s="196">
        <v>523115</v>
      </c>
      <c r="B714" s="10" t="s">
        <v>583</v>
      </c>
      <c r="C714" s="16"/>
      <c r="D714" s="46"/>
      <c r="E714" s="61"/>
      <c r="F714" s="338">
        <f>IF(D714=0,0,+G713)</f>
        <v>0</v>
      </c>
      <c r="G714" s="335">
        <f t="shared" si="82"/>
        <v>0</v>
      </c>
      <c r="H714" s="332">
        <f t="shared" si="83"/>
        <v>0</v>
      </c>
      <c r="I714" s="333">
        <f t="shared" si="84"/>
        <v>0</v>
      </c>
      <c r="J714" s="37"/>
      <c r="K714" s="325"/>
      <c r="L714" s="461" t="str">
        <f t="shared" si="85"/>
        <v/>
      </c>
      <c r="M714" s="147"/>
      <c r="N714" s="173"/>
      <c r="O714" s="173"/>
    </row>
    <row r="715" spans="1:15" s="1" customFormat="1">
      <c r="A715" s="196">
        <v>523120</v>
      </c>
      <c r="B715" s="7" t="s">
        <v>584</v>
      </c>
      <c r="C715" s="16"/>
      <c r="D715" s="61"/>
      <c r="E715" s="61"/>
      <c r="F715" s="81"/>
      <c r="G715" s="335">
        <f t="shared" si="82"/>
        <v>0</v>
      </c>
      <c r="H715" s="332">
        <f t="shared" si="83"/>
        <v>0</v>
      </c>
      <c r="I715" s="333">
        <f t="shared" si="84"/>
        <v>0</v>
      </c>
      <c r="J715" s="37"/>
      <c r="K715" s="325"/>
      <c r="L715" s="461" t="str">
        <f t="shared" si="85"/>
        <v/>
      </c>
      <c r="M715" s="147"/>
      <c r="N715" s="173"/>
      <c r="O715" s="173"/>
    </row>
    <row r="716" spans="1:15" s="1" customFormat="1">
      <c r="A716" s="196">
        <v>523121</v>
      </c>
      <c r="B716" s="10" t="s">
        <v>585</v>
      </c>
      <c r="C716" s="16"/>
      <c r="D716" s="46"/>
      <c r="E716" s="61"/>
      <c r="F716" s="338">
        <f>IF(D716=0,0,+G715)</f>
        <v>0</v>
      </c>
      <c r="G716" s="335">
        <f t="shared" si="82"/>
        <v>0</v>
      </c>
      <c r="H716" s="332">
        <f t="shared" si="83"/>
        <v>0</v>
      </c>
      <c r="I716" s="333">
        <f t="shared" si="84"/>
        <v>0</v>
      </c>
      <c r="J716" s="37"/>
      <c r="K716" s="325"/>
      <c r="L716" s="461" t="str">
        <f t="shared" si="85"/>
        <v/>
      </c>
      <c r="M716" s="147"/>
      <c r="N716" s="173"/>
      <c r="O716" s="173"/>
    </row>
    <row r="717" spans="1:15" s="1" customFormat="1">
      <c r="A717" s="196">
        <v>523122</v>
      </c>
      <c r="B717" s="7" t="s">
        <v>586</v>
      </c>
      <c r="C717" s="16"/>
      <c r="D717" s="61"/>
      <c r="E717" s="61"/>
      <c r="F717" s="81"/>
      <c r="G717" s="335">
        <f t="shared" si="82"/>
        <v>0</v>
      </c>
      <c r="H717" s="332">
        <f t="shared" si="83"/>
        <v>0</v>
      </c>
      <c r="I717" s="333">
        <f t="shared" si="84"/>
        <v>0</v>
      </c>
      <c r="J717" s="37"/>
      <c r="K717" s="325"/>
      <c r="L717" s="461" t="str">
        <f t="shared" si="85"/>
        <v/>
      </c>
      <c r="M717" s="147"/>
      <c r="N717" s="173"/>
      <c r="O717" s="173"/>
    </row>
    <row r="718" spans="1:15" s="1" customFormat="1">
      <c r="A718" s="196">
        <v>523123</v>
      </c>
      <c r="B718" s="7" t="s">
        <v>587</v>
      </c>
      <c r="C718" s="16"/>
      <c r="D718" s="46"/>
      <c r="E718" s="61"/>
      <c r="F718" s="338">
        <f>IF(D718=0,0,+G717)</f>
        <v>0</v>
      </c>
      <c r="G718" s="335">
        <f t="shared" si="82"/>
        <v>0</v>
      </c>
      <c r="H718" s="332">
        <f t="shared" si="83"/>
        <v>0</v>
      </c>
      <c r="I718" s="333">
        <f t="shared" si="84"/>
        <v>0</v>
      </c>
      <c r="J718" s="37"/>
      <c r="K718" s="325"/>
      <c r="L718" s="461" t="str">
        <f t="shared" si="85"/>
        <v/>
      </c>
      <c r="M718" s="147"/>
      <c r="N718" s="173"/>
      <c r="O718" s="173"/>
    </row>
    <row r="719" spans="1:15" s="1" customFormat="1">
      <c r="A719" s="196">
        <v>523124</v>
      </c>
      <c r="B719" s="7" t="s">
        <v>588</v>
      </c>
      <c r="C719" s="16"/>
      <c r="D719" s="61"/>
      <c r="E719" s="61"/>
      <c r="F719" s="81"/>
      <c r="G719" s="335">
        <f t="shared" si="82"/>
        <v>0</v>
      </c>
      <c r="H719" s="332">
        <f t="shared" si="83"/>
        <v>0</v>
      </c>
      <c r="I719" s="333">
        <f t="shared" si="84"/>
        <v>0</v>
      </c>
      <c r="J719" s="37"/>
      <c r="K719" s="325"/>
      <c r="L719" s="461" t="str">
        <f t="shared" si="85"/>
        <v/>
      </c>
      <c r="M719" s="147"/>
      <c r="N719" s="173"/>
      <c r="O719" s="173"/>
    </row>
    <row r="720" spans="1:15" s="1" customFormat="1">
      <c r="A720" s="196">
        <v>523125</v>
      </c>
      <c r="B720" s="7" t="s">
        <v>589</v>
      </c>
      <c r="C720" s="16"/>
      <c r="D720" s="46"/>
      <c r="E720" s="61"/>
      <c r="F720" s="338">
        <f>IF(D720=0,0,+G719)</f>
        <v>0</v>
      </c>
      <c r="G720" s="335">
        <f t="shared" si="82"/>
        <v>0</v>
      </c>
      <c r="H720" s="332">
        <f t="shared" si="83"/>
        <v>0</v>
      </c>
      <c r="I720" s="333">
        <f t="shared" si="84"/>
        <v>0</v>
      </c>
      <c r="J720" s="37"/>
      <c r="K720" s="325"/>
      <c r="L720" s="461" t="str">
        <f t="shared" si="85"/>
        <v/>
      </c>
      <c r="M720" s="147"/>
      <c r="N720" s="173"/>
      <c r="O720" s="173"/>
    </row>
    <row r="721" spans="1:15" s="1" customFormat="1">
      <c r="A721" s="196">
        <v>524092</v>
      </c>
      <c r="B721" s="7" t="s">
        <v>223</v>
      </c>
      <c r="C721" s="16"/>
      <c r="D721" s="61"/>
      <c r="E721" s="61"/>
      <c r="F721" s="81"/>
      <c r="G721" s="335">
        <f t="shared" si="82"/>
        <v>0</v>
      </c>
      <c r="H721" s="332">
        <f t="shared" si="83"/>
        <v>0</v>
      </c>
      <c r="I721" s="333">
        <f t="shared" si="84"/>
        <v>0</v>
      </c>
      <c r="J721" s="37"/>
      <c r="K721" s="325"/>
      <c r="L721" s="461" t="str">
        <f t="shared" si="85"/>
        <v/>
      </c>
      <c r="M721" s="147"/>
      <c r="N721" s="173"/>
      <c r="O721" s="173"/>
    </row>
    <row r="722" spans="1:15" s="1" customFormat="1">
      <c r="A722" s="196">
        <v>524095</v>
      </c>
      <c r="B722" s="7" t="s">
        <v>186</v>
      </c>
      <c r="C722" s="16"/>
      <c r="D722" s="62"/>
      <c r="E722" s="62"/>
      <c r="F722" s="84"/>
      <c r="G722" s="341">
        <f>SUM(I711:I721)</f>
        <v>0</v>
      </c>
      <c r="H722" s="34"/>
      <c r="I722" s="35" t="s">
        <v>723</v>
      </c>
      <c r="J722" s="35"/>
      <c r="K722" s="509"/>
      <c r="L722" s="461"/>
      <c r="M722" s="147"/>
      <c r="N722" s="173"/>
      <c r="O722" s="173"/>
    </row>
    <row r="723" spans="1:15" s="1" customFormat="1">
      <c r="A723" s="196">
        <v>528110</v>
      </c>
      <c r="B723" s="7" t="s">
        <v>590</v>
      </c>
      <c r="C723" s="16"/>
      <c r="D723" s="61"/>
      <c r="E723" s="61"/>
      <c r="F723" s="81"/>
      <c r="G723" s="335">
        <f t="shared" ref="G723:G732" si="86">IF(X=0,(IF(Me=0,Sa,Me*Sa)),(IF(Me=0,Sa*X,Me*X*Sa)))</f>
        <v>0</v>
      </c>
      <c r="H723" s="34"/>
      <c r="I723" s="37"/>
      <c r="J723" s="37"/>
      <c r="K723" s="325"/>
      <c r="L723" s="461" t="str">
        <f t="shared" si="85"/>
        <v/>
      </c>
      <c r="M723" s="147"/>
      <c r="N723" s="173"/>
      <c r="O723" s="173"/>
    </row>
    <row r="724" spans="1:15" s="1" customFormat="1">
      <c r="A724" s="196">
        <v>528120</v>
      </c>
      <c r="B724" s="7" t="s">
        <v>591</v>
      </c>
      <c r="C724" s="16"/>
      <c r="D724" s="61"/>
      <c r="E724" s="61"/>
      <c r="F724" s="81"/>
      <c r="G724" s="335">
        <f t="shared" si="86"/>
        <v>0</v>
      </c>
      <c r="H724" s="34"/>
      <c r="I724" s="37"/>
      <c r="J724" s="37"/>
      <c r="K724" s="325"/>
      <c r="L724" s="461" t="str">
        <f t="shared" si="85"/>
        <v/>
      </c>
      <c r="M724" s="147"/>
      <c r="N724" s="173"/>
      <c r="O724" s="173"/>
    </row>
    <row r="725" spans="1:15" s="1" customFormat="1">
      <c r="A725" s="196">
        <v>528128</v>
      </c>
      <c r="B725" s="7" t="s">
        <v>592</v>
      </c>
      <c r="C725" s="16"/>
      <c r="D725" s="61"/>
      <c r="E725" s="61"/>
      <c r="F725" s="81"/>
      <c r="G725" s="335">
        <f t="shared" si="86"/>
        <v>0</v>
      </c>
      <c r="H725" s="34"/>
      <c r="I725" s="37"/>
      <c r="J725" s="37"/>
      <c r="K725" s="325"/>
      <c r="L725" s="461" t="str">
        <f t="shared" si="85"/>
        <v/>
      </c>
      <c r="M725" s="147"/>
      <c r="N725" s="173"/>
      <c r="O725" s="173"/>
    </row>
    <row r="726" spans="1:15" s="1" customFormat="1">
      <c r="A726" s="196">
        <v>528130</v>
      </c>
      <c r="B726" s="10" t="s">
        <v>593</v>
      </c>
      <c r="C726" s="16"/>
      <c r="D726" s="61"/>
      <c r="E726" s="61"/>
      <c r="F726" s="81"/>
      <c r="G726" s="335">
        <f t="shared" si="86"/>
        <v>0</v>
      </c>
      <c r="H726" s="34"/>
      <c r="I726" s="37"/>
      <c r="J726" s="37"/>
      <c r="K726" s="325"/>
      <c r="L726" s="461" t="str">
        <f t="shared" si="85"/>
        <v/>
      </c>
      <c r="M726" s="147"/>
      <c r="N726" s="173"/>
      <c r="O726" s="173"/>
    </row>
    <row r="727" spans="1:15" s="1" customFormat="1">
      <c r="A727" s="196">
        <v>528132</v>
      </c>
      <c r="B727" s="7" t="s">
        <v>468</v>
      </c>
      <c r="C727" s="16"/>
      <c r="D727" s="61"/>
      <c r="E727" s="61"/>
      <c r="F727" s="81"/>
      <c r="G727" s="335">
        <f t="shared" si="86"/>
        <v>0</v>
      </c>
      <c r="H727" s="34"/>
      <c r="I727" s="37"/>
      <c r="J727" s="37"/>
      <c r="K727" s="325"/>
      <c r="L727" s="461" t="str">
        <f t="shared" si="85"/>
        <v/>
      </c>
      <c r="M727" s="147"/>
      <c r="N727" s="173"/>
      <c r="O727" s="173"/>
    </row>
    <row r="728" spans="1:15" s="1" customFormat="1">
      <c r="A728" s="196">
        <v>529011</v>
      </c>
      <c r="B728" s="7" t="s">
        <v>289</v>
      </c>
      <c r="C728" s="16"/>
      <c r="D728" s="61"/>
      <c r="E728" s="61"/>
      <c r="F728" s="81"/>
      <c r="G728" s="335">
        <f t="shared" si="86"/>
        <v>0</v>
      </c>
      <c r="H728" s="34"/>
      <c r="I728" s="37"/>
      <c r="J728" s="37"/>
      <c r="K728" s="325"/>
      <c r="L728" s="461" t="str">
        <f t="shared" si="85"/>
        <v/>
      </c>
      <c r="M728" s="147"/>
      <c r="N728" s="173"/>
      <c r="O728" s="173"/>
    </row>
    <row r="729" spans="1:15" s="1" customFormat="1">
      <c r="A729" s="196">
        <v>529013</v>
      </c>
      <c r="B729" s="7" t="s">
        <v>188</v>
      </c>
      <c r="C729" s="16"/>
      <c r="D729" s="61"/>
      <c r="E729" s="61"/>
      <c r="F729" s="81"/>
      <c r="G729" s="335">
        <f t="shared" si="86"/>
        <v>0</v>
      </c>
      <c r="H729" s="29"/>
      <c r="I729" s="37"/>
      <c r="J729" s="37"/>
      <c r="K729" s="325"/>
      <c r="L729" s="461" t="str">
        <f t="shared" si="85"/>
        <v/>
      </c>
      <c r="M729" s="147"/>
      <c r="N729" s="173"/>
      <c r="O729" s="173"/>
    </row>
    <row r="730" spans="1:15" s="1" customFormat="1">
      <c r="A730" s="196">
        <v>529027</v>
      </c>
      <c r="B730" s="7" t="s">
        <v>294</v>
      </c>
      <c r="C730" s="16"/>
      <c r="D730" s="61"/>
      <c r="E730" s="61"/>
      <c r="F730" s="81"/>
      <c r="G730" s="335">
        <f t="shared" si="86"/>
        <v>0</v>
      </c>
      <c r="H730" s="34"/>
      <c r="I730" s="37"/>
      <c r="J730" s="37"/>
      <c r="K730" s="325"/>
      <c r="L730" s="461" t="str">
        <f t="shared" si="85"/>
        <v/>
      </c>
      <c r="M730" s="147"/>
      <c r="N730" s="173"/>
      <c r="O730" s="173"/>
    </row>
    <row r="731" spans="1:15" s="1" customFormat="1">
      <c r="A731" s="196">
        <v>529050</v>
      </c>
      <c r="B731" s="7" t="s">
        <v>298</v>
      </c>
      <c r="C731" s="16"/>
      <c r="D731" s="61"/>
      <c r="E731" s="61"/>
      <c r="F731" s="81"/>
      <c r="G731" s="335">
        <f t="shared" si="86"/>
        <v>0</v>
      </c>
      <c r="H731" s="34"/>
      <c r="I731" s="37"/>
      <c r="J731" s="37"/>
      <c r="K731" s="325"/>
      <c r="L731" s="461" t="str">
        <f t="shared" si="85"/>
        <v/>
      </c>
      <c r="M731" s="147"/>
      <c r="N731" s="173"/>
      <c r="O731" s="173"/>
    </row>
    <row r="732" spans="1:15" s="1" customFormat="1">
      <c r="A732" s="196">
        <v>529069</v>
      </c>
      <c r="B732" s="190" t="s">
        <v>193</v>
      </c>
      <c r="C732" s="191" t="s">
        <v>720</v>
      </c>
      <c r="D732" s="192"/>
      <c r="E732" s="192"/>
      <c r="F732" s="193"/>
      <c r="G732" s="336">
        <f t="shared" si="86"/>
        <v>0</v>
      </c>
      <c r="H732" s="34"/>
      <c r="I732" s="37"/>
      <c r="J732" s="37"/>
      <c r="K732" s="325"/>
      <c r="L732" s="461" t="str">
        <f t="shared" si="85"/>
        <v/>
      </c>
      <c r="M732" s="147"/>
      <c r="N732" s="173"/>
      <c r="O732" s="173"/>
    </row>
    <row r="733" spans="1:15" s="1" customFormat="1" ht="14" thickBot="1">
      <c r="A733" s="201" t="s">
        <v>149</v>
      </c>
      <c r="C733" s="18"/>
      <c r="D733" s="37"/>
      <c r="E733" s="54"/>
      <c r="F733" s="76" t="s">
        <v>722</v>
      </c>
      <c r="G733" s="340">
        <f>SUM(G711:G732)</f>
        <v>0</v>
      </c>
      <c r="H733" s="34"/>
      <c r="I733" s="37"/>
      <c r="J733" s="37"/>
      <c r="K733" s="324"/>
      <c r="L733" s="340">
        <f>SUM(L711:L732)</f>
        <v>0</v>
      </c>
      <c r="M733" s="147"/>
      <c r="N733" s="173"/>
      <c r="O733" s="173"/>
    </row>
    <row r="734" spans="1:15" s="1" customFormat="1" ht="0.75" customHeight="1" thickTop="1">
      <c r="A734" s="198"/>
      <c r="C734" s="17"/>
      <c r="D734" s="37"/>
      <c r="E734" s="54"/>
      <c r="F734" s="37"/>
      <c r="G734" s="37"/>
      <c r="H734" s="29"/>
      <c r="I734" s="37"/>
      <c r="J734" s="37"/>
      <c r="K734" s="324"/>
      <c r="L734" s="457"/>
      <c r="M734" s="147"/>
      <c r="N734" s="173"/>
      <c r="O734" s="173"/>
    </row>
    <row r="735" spans="1:15" s="1" customFormat="1" ht="24.75" customHeight="1" thickTop="1">
      <c r="A735" s="200" t="s">
        <v>167</v>
      </c>
      <c r="C735" s="17"/>
      <c r="D735" s="149" t="s">
        <v>41</v>
      </c>
      <c r="E735" s="150" t="s">
        <v>13</v>
      </c>
      <c r="F735" s="149" t="s">
        <v>14</v>
      </c>
      <c r="G735" s="149" t="s">
        <v>15</v>
      </c>
      <c r="H735" s="149" t="s">
        <v>16</v>
      </c>
      <c r="I735" s="151" t="s">
        <v>17</v>
      </c>
      <c r="J735" s="151"/>
      <c r="K735" s="324"/>
      <c r="L735" s="459" t="s">
        <v>18</v>
      </c>
      <c r="M735" s="147"/>
      <c r="N735" s="173"/>
      <c r="O735" s="173"/>
    </row>
    <row r="736" spans="1:15" s="1" customFormat="1">
      <c r="A736" s="196">
        <v>533210</v>
      </c>
      <c r="B736" s="7" t="s">
        <v>219</v>
      </c>
      <c r="C736" s="16"/>
      <c r="D736" s="61"/>
      <c r="E736" s="61"/>
      <c r="F736" s="81"/>
      <c r="G736" s="334">
        <f t="shared" ref="G736:G754" si="87">IF(X=0,(IF(Me=0,Sa,Me*Sa)),(IF(Me=0,Sa*X,Me*X*Sa)))</f>
        <v>0</v>
      </c>
      <c r="H736" s="332">
        <f t="shared" ref="H736:H754" si="88">IF(Sum,Sos,0)</f>
        <v>0</v>
      </c>
      <c r="I736" s="333">
        <f t="shared" ref="I736:I754" si="89">IF(Prosent&lt;&gt;0,(Sum*Prosent)/100,0)</f>
        <v>0</v>
      </c>
      <c r="J736" s="37"/>
      <c r="K736" s="325"/>
      <c r="L736" s="461" t="str">
        <f t="shared" ref="L736:L771" si="90">IF(FMVA&lt;&gt;"",(Sum*mva)-Sum,"")</f>
        <v/>
      </c>
      <c r="M736" s="147"/>
      <c r="N736" s="173"/>
      <c r="O736" s="173"/>
    </row>
    <row r="737" spans="1:15" s="1" customFormat="1">
      <c r="A737" s="196">
        <v>533211</v>
      </c>
      <c r="B737" s="7" t="s">
        <v>220</v>
      </c>
      <c r="C737" s="16"/>
      <c r="D737" s="46"/>
      <c r="E737" s="61"/>
      <c r="F737" s="338">
        <f>IF(D737=0,0,+G736)</f>
        <v>0</v>
      </c>
      <c r="G737" s="335">
        <f t="shared" si="87"/>
        <v>0</v>
      </c>
      <c r="H737" s="332">
        <f t="shared" si="88"/>
        <v>0</v>
      </c>
      <c r="I737" s="333">
        <f t="shared" si="89"/>
        <v>0</v>
      </c>
      <c r="J737" s="37"/>
      <c r="K737" s="325"/>
      <c r="L737" s="461" t="str">
        <f t="shared" si="90"/>
        <v/>
      </c>
      <c r="M737" s="147"/>
      <c r="N737" s="173"/>
      <c r="O737" s="173"/>
    </row>
    <row r="738" spans="1:15" s="1" customFormat="1">
      <c r="A738" s="196">
        <v>533212</v>
      </c>
      <c r="B738" s="7" t="s">
        <v>594</v>
      </c>
      <c r="C738" s="16"/>
      <c r="D738" s="61"/>
      <c r="E738" s="61"/>
      <c r="F738" s="81"/>
      <c r="G738" s="335">
        <f t="shared" si="87"/>
        <v>0</v>
      </c>
      <c r="H738" s="332">
        <f t="shared" si="88"/>
        <v>0</v>
      </c>
      <c r="I738" s="333">
        <f t="shared" si="89"/>
        <v>0</v>
      </c>
      <c r="J738" s="37"/>
      <c r="K738" s="325"/>
      <c r="L738" s="461" t="str">
        <f t="shared" si="90"/>
        <v/>
      </c>
      <c r="M738" s="147"/>
      <c r="N738" s="173"/>
      <c r="O738" s="173"/>
    </row>
    <row r="739" spans="1:15" s="1" customFormat="1">
      <c r="A739" s="196">
        <v>533213</v>
      </c>
      <c r="B739" s="10" t="s">
        <v>595</v>
      </c>
      <c r="C739" s="16"/>
      <c r="D739" s="46"/>
      <c r="E739" s="61"/>
      <c r="F739" s="338">
        <f>IF(D739=0,0,+G738)</f>
        <v>0</v>
      </c>
      <c r="G739" s="335">
        <f t="shared" si="87"/>
        <v>0</v>
      </c>
      <c r="H739" s="332">
        <f t="shared" si="88"/>
        <v>0</v>
      </c>
      <c r="I739" s="333">
        <f t="shared" si="89"/>
        <v>0</v>
      </c>
      <c r="J739" s="37"/>
      <c r="K739" s="325"/>
      <c r="L739" s="461" t="str">
        <f t="shared" si="90"/>
        <v/>
      </c>
      <c r="M739" s="147"/>
      <c r="N739" s="173"/>
      <c r="O739" s="173"/>
    </row>
    <row r="740" spans="1:15" s="1" customFormat="1">
      <c r="A740" s="196">
        <v>533214</v>
      </c>
      <c r="B740" s="7" t="s">
        <v>596</v>
      </c>
      <c r="C740" s="16"/>
      <c r="D740" s="61"/>
      <c r="E740" s="61"/>
      <c r="F740" s="81"/>
      <c r="G740" s="335">
        <f t="shared" si="87"/>
        <v>0</v>
      </c>
      <c r="H740" s="332">
        <f t="shared" si="88"/>
        <v>0</v>
      </c>
      <c r="I740" s="333">
        <f t="shared" si="89"/>
        <v>0</v>
      </c>
      <c r="J740" s="37"/>
      <c r="K740" s="325"/>
      <c r="L740" s="461" t="str">
        <f t="shared" si="90"/>
        <v/>
      </c>
      <c r="M740" s="147"/>
      <c r="N740" s="173"/>
      <c r="O740" s="173"/>
    </row>
    <row r="741" spans="1:15" s="1" customFormat="1">
      <c r="A741" s="196">
        <v>533215</v>
      </c>
      <c r="B741" s="7" t="s">
        <v>597</v>
      </c>
      <c r="C741" s="16"/>
      <c r="D741" s="46"/>
      <c r="E741" s="61"/>
      <c r="F741" s="338">
        <f>IF(D741=0,0,+G740)</f>
        <v>0</v>
      </c>
      <c r="G741" s="335">
        <f t="shared" si="87"/>
        <v>0</v>
      </c>
      <c r="H741" s="332">
        <f t="shared" si="88"/>
        <v>0</v>
      </c>
      <c r="I741" s="333">
        <f t="shared" si="89"/>
        <v>0</v>
      </c>
      <c r="J741" s="37"/>
      <c r="K741" s="325"/>
      <c r="L741" s="461" t="str">
        <f t="shared" si="90"/>
        <v/>
      </c>
      <c r="M741" s="147"/>
      <c r="N741" s="173"/>
      <c r="O741" s="173"/>
    </row>
    <row r="742" spans="1:15" s="1" customFormat="1">
      <c r="A742" s="196">
        <v>533220</v>
      </c>
      <c r="B742" s="7" t="s">
        <v>598</v>
      </c>
      <c r="C742" s="16"/>
      <c r="D742" s="61"/>
      <c r="E742" s="61"/>
      <c r="F742" s="81"/>
      <c r="G742" s="335">
        <f t="shared" si="87"/>
        <v>0</v>
      </c>
      <c r="H742" s="332">
        <f t="shared" si="88"/>
        <v>0</v>
      </c>
      <c r="I742" s="333">
        <f t="shared" si="89"/>
        <v>0</v>
      </c>
      <c r="J742" s="37"/>
      <c r="K742" s="325"/>
      <c r="L742" s="461" t="str">
        <f t="shared" si="90"/>
        <v/>
      </c>
      <c r="M742" s="147"/>
      <c r="N742" s="173"/>
      <c r="O742" s="173"/>
    </row>
    <row r="743" spans="1:15" s="1" customFormat="1">
      <c r="A743" s="196">
        <v>533221</v>
      </c>
      <c r="B743" s="10" t="s">
        <v>599</v>
      </c>
      <c r="C743" s="16"/>
      <c r="D743" s="46"/>
      <c r="E743" s="61"/>
      <c r="F743" s="338">
        <f>IF(D743=0,0,+G742)</f>
        <v>0</v>
      </c>
      <c r="G743" s="335">
        <f t="shared" si="87"/>
        <v>0</v>
      </c>
      <c r="H743" s="332">
        <f t="shared" si="88"/>
        <v>0</v>
      </c>
      <c r="I743" s="333">
        <f t="shared" si="89"/>
        <v>0</v>
      </c>
      <c r="J743" s="37"/>
      <c r="K743" s="325"/>
      <c r="L743" s="461" t="str">
        <f t="shared" si="90"/>
        <v/>
      </c>
      <c r="M743" s="147"/>
      <c r="N743" s="173"/>
      <c r="O743" s="173"/>
    </row>
    <row r="744" spans="1:15" s="1" customFormat="1">
      <c r="A744" s="196">
        <v>533222</v>
      </c>
      <c r="B744" s="7" t="s">
        <v>600</v>
      </c>
      <c r="C744" s="16"/>
      <c r="D744" s="61"/>
      <c r="E744" s="61"/>
      <c r="F744" s="81"/>
      <c r="G744" s="335">
        <f t="shared" si="87"/>
        <v>0</v>
      </c>
      <c r="H744" s="332">
        <f t="shared" si="88"/>
        <v>0</v>
      </c>
      <c r="I744" s="333">
        <f t="shared" si="89"/>
        <v>0</v>
      </c>
      <c r="J744" s="37"/>
      <c r="K744" s="325"/>
      <c r="L744" s="461" t="str">
        <f t="shared" si="90"/>
        <v/>
      </c>
      <c r="M744" s="147"/>
      <c r="N744" s="173"/>
      <c r="O744" s="173"/>
    </row>
    <row r="745" spans="1:15" s="1" customFormat="1">
      <c r="A745" s="196">
        <v>533223</v>
      </c>
      <c r="B745" s="10" t="s">
        <v>601</v>
      </c>
      <c r="C745" s="16"/>
      <c r="D745" s="46"/>
      <c r="E745" s="61"/>
      <c r="F745" s="338">
        <f>IF(D745=0,0,+G744)</f>
        <v>0</v>
      </c>
      <c r="G745" s="335">
        <f t="shared" si="87"/>
        <v>0</v>
      </c>
      <c r="H745" s="332">
        <f t="shared" si="88"/>
        <v>0</v>
      </c>
      <c r="I745" s="333">
        <f t="shared" si="89"/>
        <v>0</v>
      </c>
      <c r="J745" s="37"/>
      <c r="K745" s="325"/>
      <c r="L745" s="461" t="str">
        <f t="shared" si="90"/>
        <v/>
      </c>
      <c r="M745" s="147"/>
      <c r="N745" s="173"/>
      <c r="O745" s="173"/>
    </row>
    <row r="746" spans="1:15" s="1" customFormat="1">
      <c r="A746" s="196">
        <v>533224</v>
      </c>
      <c r="B746" s="7" t="s">
        <v>474</v>
      </c>
      <c r="C746" s="16"/>
      <c r="D746" s="61"/>
      <c r="E746" s="61"/>
      <c r="F746" s="81"/>
      <c r="G746" s="335">
        <f t="shared" si="87"/>
        <v>0</v>
      </c>
      <c r="H746" s="332">
        <f t="shared" si="88"/>
        <v>0</v>
      </c>
      <c r="I746" s="333">
        <f t="shared" si="89"/>
        <v>0</v>
      </c>
      <c r="J746" s="37"/>
      <c r="K746" s="325"/>
      <c r="L746" s="461" t="str">
        <f t="shared" si="90"/>
        <v/>
      </c>
      <c r="M746" s="147"/>
      <c r="N746" s="173"/>
      <c r="O746" s="173"/>
    </row>
    <row r="747" spans="1:15" s="1" customFormat="1">
      <c r="A747" s="196">
        <v>533225</v>
      </c>
      <c r="B747" s="7" t="s">
        <v>475</v>
      </c>
      <c r="C747" s="16"/>
      <c r="D747" s="46"/>
      <c r="E747" s="61"/>
      <c r="F747" s="338">
        <f>IF(D747=0,0,+G746)</f>
        <v>0</v>
      </c>
      <c r="G747" s="335">
        <f t="shared" si="87"/>
        <v>0</v>
      </c>
      <c r="H747" s="332">
        <f t="shared" si="88"/>
        <v>0</v>
      </c>
      <c r="I747" s="333">
        <f t="shared" si="89"/>
        <v>0</v>
      </c>
      <c r="J747" s="37"/>
      <c r="K747" s="325"/>
      <c r="L747" s="461" t="str">
        <f t="shared" si="90"/>
        <v/>
      </c>
      <c r="M747" s="147"/>
      <c r="N747" s="173"/>
      <c r="O747" s="173"/>
    </row>
    <row r="748" spans="1:15" s="1" customFormat="1">
      <c r="A748" s="196">
        <v>533230</v>
      </c>
      <c r="B748" s="7" t="s">
        <v>602</v>
      </c>
      <c r="C748" s="16"/>
      <c r="D748" s="61"/>
      <c r="E748" s="61"/>
      <c r="F748" s="81"/>
      <c r="G748" s="335">
        <f t="shared" si="87"/>
        <v>0</v>
      </c>
      <c r="H748" s="332">
        <f t="shared" si="88"/>
        <v>0</v>
      </c>
      <c r="I748" s="333">
        <f t="shared" si="89"/>
        <v>0</v>
      </c>
      <c r="J748" s="37"/>
      <c r="K748" s="325"/>
      <c r="L748" s="461" t="str">
        <f t="shared" si="90"/>
        <v/>
      </c>
      <c r="M748" s="147"/>
      <c r="N748" s="173"/>
      <c r="O748" s="173"/>
    </row>
    <row r="749" spans="1:15" s="1" customFormat="1">
      <c r="A749" s="196">
        <v>533231</v>
      </c>
      <c r="B749" s="10" t="s">
        <v>603</v>
      </c>
      <c r="C749" s="16"/>
      <c r="D749" s="46"/>
      <c r="E749" s="61"/>
      <c r="F749" s="338">
        <f>IF(D749=0,0,+G748)</f>
        <v>0</v>
      </c>
      <c r="G749" s="335">
        <f t="shared" si="87"/>
        <v>0</v>
      </c>
      <c r="H749" s="332">
        <f t="shared" si="88"/>
        <v>0</v>
      </c>
      <c r="I749" s="333">
        <f t="shared" si="89"/>
        <v>0</v>
      </c>
      <c r="J749" s="37"/>
      <c r="K749" s="325"/>
      <c r="L749" s="461" t="str">
        <f t="shared" si="90"/>
        <v/>
      </c>
      <c r="M749" s="147"/>
      <c r="N749" s="173"/>
      <c r="O749" s="173"/>
    </row>
    <row r="750" spans="1:15" s="1" customFormat="1">
      <c r="A750" s="196">
        <v>533240</v>
      </c>
      <c r="B750" s="7" t="s">
        <v>604</v>
      </c>
      <c r="C750" s="16"/>
      <c r="D750" s="61"/>
      <c r="E750" s="61"/>
      <c r="F750" s="81"/>
      <c r="G750" s="335">
        <f t="shared" si="87"/>
        <v>0</v>
      </c>
      <c r="H750" s="332">
        <f t="shared" si="88"/>
        <v>0</v>
      </c>
      <c r="I750" s="333">
        <f t="shared" si="89"/>
        <v>0</v>
      </c>
      <c r="J750" s="37"/>
      <c r="K750" s="325"/>
      <c r="L750" s="461" t="str">
        <f t="shared" si="90"/>
        <v/>
      </c>
      <c r="M750" s="147"/>
      <c r="N750" s="173"/>
      <c r="O750" s="173"/>
    </row>
    <row r="751" spans="1:15" s="1" customFormat="1">
      <c r="A751" s="196">
        <v>533241</v>
      </c>
      <c r="B751" s="7" t="s">
        <v>605</v>
      </c>
      <c r="C751" s="16"/>
      <c r="D751" s="46"/>
      <c r="E751" s="61"/>
      <c r="F751" s="338">
        <f>IF(D751=0,0,+G750)</f>
        <v>0</v>
      </c>
      <c r="G751" s="335">
        <f t="shared" si="87"/>
        <v>0</v>
      </c>
      <c r="H751" s="332">
        <f t="shared" si="88"/>
        <v>0</v>
      </c>
      <c r="I751" s="333">
        <f t="shared" si="89"/>
        <v>0</v>
      </c>
      <c r="J751" s="37"/>
      <c r="K751" s="325"/>
      <c r="L751" s="461" t="str">
        <f t="shared" si="90"/>
        <v/>
      </c>
      <c r="M751" s="147"/>
      <c r="N751" s="173"/>
      <c r="O751" s="173"/>
    </row>
    <row r="752" spans="1:15" s="1" customFormat="1">
      <c r="A752" s="196">
        <v>533250</v>
      </c>
      <c r="B752" s="7" t="s">
        <v>606</v>
      </c>
      <c r="C752" s="16"/>
      <c r="D752" s="61"/>
      <c r="E752" s="61"/>
      <c r="F752" s="81"/>
      <c r="G752" s="335">
        <f t="shared" si="87"/>
        <v>0</v>
      </c>
      <c r="H752" s="332">
        <f t="shared" si="88"/>
        <v>0</v>
      </c>
      <c r="I752" s="333">
        <f t="shared" si="89"/>
        <v>0</v>
      </c>
      <c r="J752" s="37"/>
      <c r="K752" s="325"/>
      <c r="L752" s="461" t="str">
        <f t="shared" si="90"/>
        <v/>
      </c>
      <c r="M752" s="147"/>
      <c r="N752" s="173"/>
      <c r="O752" s="173"/>
    </row>
    <row r="753" spans="1:15" s="1" customFormat="1">
      <c r="A753" s="196">
        <v>533251</v>
      </c>
      <c r="B753" s="7" t="s">
        <v>607</v>
      </c>
      <c r="C753" s="16"/>
      <c r="D753" s="46"/>
      <c r="E753" s="61"/>
      <c r="F753" s="338">
        <f>IF(D753=0,0,+G752)</f>
        <v>0</v>
      </c>
      <c r="G753" s="335">
        <f t="shared" si="87"/>
        <v>0</v>
      </c>
      <c r="H753" s="332">
        <f t="shared" si="88"/>
        <v>0</v>
      </c>
      <c r="I753" s="333">
        <f t="shared" si="89"/>
        <v>0</v>
      </c>
      <c r="J753" s="37"/>
      <c r="K753" s="325"/>
      <c r="L753" s="461" t="str">
        <f t="shared" si="90"/>
        <v/>
      </c>
      <c r="M753" s="147"/>
      <c r="N753" s="173"/>
      <c r="O753" s="173"/>
    </row>
    <row r="754" spans="1:15" s="1" customFormat="1">
      <c r="A754" s="196">
        <v>534092</v>
      </c>
      <c r="B754" s="7" t="s">
        <v>223</v>
      </c>
      <c r="C754" s="16"/>
      <c r="D754" s="61"/>
      <c r="E754" s="61"/>
      <c r="F754" s="81"/>
      <c r="G754" s="335">
        <f t="shared" si="87"/>
        <v>0</v>
      </c>
      <c r="H754" s="332">
        <f t="shared" si="88"/>
        <v>0</v>
      </c>
      <c r="I754" s="333">
        <f t="shared" si="89"/>
        <v>0</v>
      </c>
      <c r="J754" s="37"/>
      <c r="K754" s="325"/>
      <c r="L754" s="461" t="str">
        <f t="shared" si="90"/>
        <v/>
      </c>
      <c r="M754" s="147"/>
      <c r="N754" s="173"/>
      <c r="O754" s="173"/>
    </row>
    <row r="755" spans="1:15" s="1" customFormat="1">
      <c r="A755" s="196">
        <v>534095</v>
      </c>
      <c r="B755" s="7" t="s">
        <v>186</v>
      </c>
      <c r="C755" s="16"/>
      <c r="D755" s="62"/>
      <c r="E755" s="62"/>
      <c r="F755" s="84"/>
      <c r="G755" s="341">
        <f>SUM(I736:I754)</f>
        <v>0</v>
      </c>
      <c r="H755" s="29"/>
      <c r="I755" s="35" t="s">
        <v>723</v>
      </c>
      <c r="J755" s="35"/>
      <c r="K755" s="509"/>
      <c r="L755" s="461"/>
      <c r="M755" s="147"/>
      <c r="N755" s="173"/>
      <c r="O755" s="173"/>
    </row>
    <row r="756" spans="1:15" s="1" customFormat="1">
      <c r="A756" s="196">
        <v>538201</v>
      </c>
      <c r="B756" s="10" t="s">
        <v>608</v>
      </c>
      <c r="C756" s="16"/>
      <c r="D756" s="61"/>
      <c r="E756" s="61"/>
      <c r="F756" s="81"/>
      <c r="G756" s="335">
        <f t="shared" ref="G756:G771" si="91">IF(X=0,(IF(Me=0,Sa,Me*Sa)),(IF(Me=0,Sa*X,Me*X*Sa)))</f>
        <v>0</v>
      </c>
      <c r="H756" s="34"/>
      <c r="I756" s="37"/>
      <c r="J756" s="37"/>
      <c r="K756" s="325"/>
      <c r="L756" s="461" t="str">
        <f t="shared" si="90"/>
        <v/>
      </c>
      <c r="M756" s="147"/>
      <c r="N756" s="173"/>
      <c r="O756" s="173"/>
    </row>
    <row r="757" spans="1:15" s="1" customFormat="1">
      <c r="A757" s="196">
        <v>538220</v>
      </c>
      <c r="B757" s="7" t="s">
        <v>609</v>
      </c>
      <c r="C757" s="16"/>
      <c r="D757" s="61"/>
      <c r="E757" s="61"/>
      <c r="F757" s="81"/>
      <c r="G757" s="335">
        <f t="shared" si="91"/>
        <v>0</v>
      </c>
      <c r="H757" s="34"/>
      <c r="I757" s="37"/>
      <c r="J757" s="37"/>
      <c r="K757" s="325"/>
      <c r="L757" s="461" t="str">
        <f t="shared" si="90"/>
        <v/>
      </c>
      <c r="M757" s="147"/>
      <c r="N757" s="173"/>
      <c r="O757" s="173"/>
    </row>
    <row r="758" spans="1:15" s="1" customFormat="1">
      <c r="A758" s="196">
        <v>538232</v>
      </c>
      <c r="B758" s="7" t="s">
        <v>610</v>
      </c>
      <c r="C758" s="16"/>
      <c r="D758" s="61"/>
      <c r="E758" s="61"/>
      <c r="F758" s="81"/>
      <c r="G758" s="335">
        <f t="shared" si="91"/>
        <v>0</v>
      </c>
      <c r="H758" s="29"/>
      <c r="I758" s="37"/>
      <c r="J758" s="37"/>
      <c r="K758" s="325"/>
      <c r="L758" s="461" t="str">
        <f t="shared" si="90"/>
        <v/>
      </c>
      <c r="M758" s="147"/>
      <c r="N758" s="173"/>
      <c r="O758" s="173"/>
    </row>
    <row r="759" spans="1:15" s="1" customFormat="1">
      <c r="A759" s="196">
        <v>538233</v>
      </c>
      <c r="B759" s="7" t="s">
        <v>611</v>
      </c>
      <c r="C759" s="16"/>
      <c r="D759" s="61"/>
      <c r="E759" s="61"/>
      <c r="F759" s="81"/>
      <c r="G759" s="335">
        <f t="shared" si="91"/>
        <v>0</v>
      </c>
      <c r="H759" s="34"/>
      <c r="I759" s="37"/>
      <c r="J759" s="37"/>
      <c r="K759" s="325"/>
      <c r="L759" s="461" t="str">
        <f t="shared" si="90"/>
        <v/>
      </c>
      <c r="M759" s="147"/>
      <c r="N759" s="173"/>
      <c r="O759" s="173"/>
    </row>
    <row r="760" spans="1:15" s="1" customFormat="1">
      <c r="A760" s="196">
        <v>538239</v>
      </c>
      <c r="B760" s="7" t="s">
        <v>612</v>
      </c>
      <c r="C760" s="16"/>
      <c r="D760" s="61"/>
      <c r="E760" s="61"/>
      <c r="F760" s="81"/>
      <c r="G760" s="335">
        <f t="shared" si="91"/>
        <v>0</v>
      </c>
      <c r="H760" s="34"/>
      <c r="I760" s="37"/>
      <c r="J760" s="37"/>
      <c r="K760" s="325"/>
      <c r="L760" s="461" t="str">
        <f t="shared" si="90"/>
        <v/>
      </c>
      <c r="M760" s="147"/>
      <c r="N760" s="173"/>
      <c r="O760" s="173"/>
    </row>
    <row r="761" spans="1:15" s="1" customFormat="1">
      <c r="A761" s="196">
        <v>538240</v>
      </c>
      <c r="B761" s="7" t="s">
        <v>613</v>
      </c>
      <c r="C761" s="16"/>
      <c r="D761" s="61"/>
      <c r="E761" s="61"/>
      <c r="F761" s="81"/>
      <c r="G761" s="335">
        <f t="shared" si="91"/>
        <v>0</v>
      </c>
      <c r="H761" s="34"/>
      <c r="I761" s="37"/>
      <c r="J761" s="37"/>
      <c r="K761" s="325"/>
      <c r="L761" s="461" t="str">
        <f t="shared" si="90"/>
        <v/>
      </c>
      <c r="M761" s="147"/>
      <c r="N761" s="173"/>
      <c r="O761" s="173"/>
    </row>
    <row r="762" spans="1:15" s="1" customFormat="1">
      <c r="A762" s="196">
        <v>538250</v>
      </c>
      <c r="B762" s="7" t="s">
        <v>614</v>
      </c>
      <c r="C762" s="16"/>
      <c r="D762" s="61"/>
      <c r="E762" s="61"/>
      <c r="F762" s="81"/>
      <c r="G762" s="335">
        <f t="shared" si="91"/>
        <v>0</v>
      </c>
      <c r="H762" s="29"/>
      <c r="I762" s="37"/>
      <c r="J762" s="37"/>
      <c r="K762" s="325"/>
      <c r="L762" s="461" t="str">
        <f t="shared" si="90"/>
        <v/>
      </c>
      <c r="M762" s="147"/>
      <c r="N762" s="173"/>
      <c r="O762" s="173"/>
    </row>
    <row r="763" spans="1:15" s="1" customFormat="1">
      <c r="A763" s="196">
        <v>538260</v>
      </c>
      <c r="B763" s="7" t="s">
        <v>615</v>
      </c>
      <c r="C763" s="16"/>
      <c r="D763" s="61"/>
      <c r="E763" s="61"/>
      <c r="F763" s="81"/>
      <c r="G763" s="335">
        <f t="shared" si="91"/>
        <v>0</v>
      </c>
      <c r="H763" s="34"/>
      <c r="I763" s="37"/>
      <c r="J763" s="37"/>
      <c r="K763" s="325"/>
      <c r="L763" s="461" t="str">
        <f t="shared" si="90"/>
        <v/>
      </c>
      <c r="M763" s="147"/>
      <c r="N763" s="173"/>
      <c r="O763" s="173"/>
    </row>
    <row r="764" spans="1:15" s="1" customFormat="1">
      <c r="A764" s="196">
        <v>538261</v>
      </c>
      <c r="B764" s="7" t="s">
        <v>616</v>
      </c>
      <c r="C764" s="16"/>
      <c r="D764" s="61"/>
      <c r="E764" s="61"/>
      <c r="F764" s="81"/>
      <c r="G764" s="335">
        <f t="shared" si="91"/>
        <v>0</v>
      </c>
      <c r="H764" s="34"/>
      <c r="I764" s="37"/>
      <c r="J764" s="37"/>
      <c r="K764" s="325"/>
      <c r="L764" s="461" t="str">
        <f t="shared" si="90"/>
        <v/>
      </c>
      <c r="M764" s="147"/>
      <c r="N764" s="173"/>
      <c r="O764" s="173"/>
    </row>
    <row r="765" spans="1:15" s="1" customFormat="1">
      <c r="A765" s="196">
        <v>538264</v>
      </c>
      <c r="B765" s="7" t="s">
        <v>617</v>
      </c>
      <c r="C765" s="16"/>
      <c r="D765" s="61"/>
      <c r="E765" s="61"/>
      <c r="F765" s="81"/>
      <c r="G765" s="335">
        <f t="shared" si="91"/>
        <v>0</v>
      </c>
      <c r="H765" s="34"/>
      <c r="I765" s="37"/>
      <c r="J765" s="37"/>
      <c r="K765" s="325"/>
      <c r="L765" s="461" t="str">
        <f t="shared" si="90"/>
        <v/>
      </c>
      <c r="M765" s="147"/>
      <c r="N765" s="173"/>
      <c r="O765" s="173"/>
    </row>
    <row r="766" spans="1:15" s="1" customFormat="1">
      <c r="A766" s="196">
        <v>538266</v>
      </c>
      <c r="B766" s="7" t="s">
        <v>618</v>
      </c>
      <c r="C766" s="16"/>
      <c r="D766" s="61"/>
      <c r="E766" s="61"/>
      <c r="F766" s="81"/>
      <c r="G766" s="335">
        <f t="shared" si="91"/>
        <v>0</v>
      </c>
      <c r="H766" s="34"/>
      <c r="I766" s="37"/>
      <c r="J766" s="37"/>
      <c r="K766" s="325"/>
      <c r="L766" s="461" t="str">
        <f t="shared" si="90"/>
        <v/>
      </c>
      <c r="M766" s="147"/>
      <c r="N766" s="173"/>
      <c r="O766" s="173"/>
    </row>
    <row r="767" spans="1:15" s="1" customFormat="1">
      <c r="A767" s="196">
        <v>538270</v>
      </c>
      <c r="B767" s="7" t="s">
        <v>619</v>
      </c>
      <c r="C767" s="16"/>
      <c r="D767" s="61"/>
      <c r="E767" s="61"/>
      <c r="F767" s="81"/>
      <c r="G767" s="335">
        <f t="shared" si="91"/>
        <v>0</v>
      </c>
      <c r="H767" s="34"/>
      <c r="I767" s="37"/>
      <c r="J767" s="37"/>
      <c r="K767" s="325"/>
      <c r="L767" s="461" t="str">
        <f t="shared" si="90"/>
        <v/>
      </c>
      <c r="M767" s="147"/>
      <c r="N767" s="173"/>
      <c r="O767" s="173"/>
    </row>
    <row r="768" spans="1:15" s="1" customFormat="1">
      <c r="A768" s="196">
        <v>538280</v>
      </c>
      <c r="B768" s="7" t="s">
        <v>620</v>
      </c>
      <c r="C768" s="16"/>
      <c r="D768" s="61"/>
      <c r="E768" s="61"/>
      <c r="F768" s="81"/>
      <c r="G768" s="335">
        <f t="shared" si="91"/>
        <v>0</v>
      </c>
      <c r="H768" s="34"/>
      <c r="I768" s="37"/>
      <c r="J768" s="37"/>
      <c r="K768" s="325"/>
      <c r="L768" s="461" t="str">
        <f t="shared" si="90"/>
        <v/>
      </c>
      <c r="M768" s="147"/>
      <c r="N768" s="173"/>
      <c r="O768" s="173"/>
    </row>
    <row r="769" spans="1:15" s="1" customFormat="1">
      <c r="A769" s="196">
        <v>538281</v>
      </c>
      <c r="B769" s="7" t="s">
        <v>621</v>
      </c>
      <c r="C769" s="16"/>
      <c r="D769" s="61"/>
      <c r="E769" s="61"/>
      <c r="F769" s="81"/>
      <c r="G769" s="335">
        <f t="shared" si="91"/>
        <v>0</v>
      </c>
      <c r="H769" s="34"/>
      <c r="I769" s="37"/>
      <c r="J769" s="37"/>
      <c r="K769" s="325"/>
      <c r="L769" s="461" t="str">
        <f t="shared" si="90"/>
        <v/>
      </c>
      <c r="M769" s="147"/>
      <c r="N769" s="173"/>
      <c r="O769" s="173"/>
    </row>
    <row r="770" spans="1:15" s="1" customFormat="1">
      <c r="A770" s="196">
        <v>539027</v>
      </c>
      <c r="B770" s="7" t="s">
        <v>294</v>
      </c>
      <c r="C770" s="16"/>
      <c r="D770" s="61"/>
      <c r="E770" s="61"/>
      <c r="F770" s="81"/>
      <c r="G770" s="335">
        <f t="shared" si="91"/>
        <v>0</v>
      </c>
      <c r="H770" s="34"/>
      <c r="I770" s="37"/>
      <c r="J770" s="37"/>
      <c r="K770" s="325"/>
      <c r="L770" s="461" t="str">
        <f t="shared" si="90"/>
        <v/>
      </c>
      <c r="M770" s="147"/>
      <c r="N770" s="173"/>
      <c r="O770" s="173"/>
    </row>
    <row r="771" spans="1:15" s="1" customFormat="1">
      <c r="A771" s="196">
        <v>539069</v>
      </c>
      <c r="B771" s="190" t="s">
        <v>193</v>
      </c>
      <c r="C771" s="191" t="s">
        <v>720</v>
      </c>
      <c r="D771" s="192"/>
      <c r="E771" s="192"/>
      <c r="F771" s="193"/>
      <c r="G771" s="336">
        <f t="shared" si="91"/>
        <v>0</v>
      </c>
      <c r="H771" s="34"/>
      <c r="I771" s="37"/>
      <c r="J771" s="37"/>
      <c r="K771" s="325"/>
      <c r="L771" s="461" t="str">
        <f t="shared" si="90"/>
        <v/>
      </c>
      <c r="M771" s="147"/>
      <c r="N771" s="173"/>
      <c r="O771" s="173"/>
    </row>
    <row r="772" spans="1:15" s="1" customFormat="1" ht="14" thickBot="1">
      <c r="A772" s="201" t="s">
        <v>149</v>
      </c>
      <c r="C772" s="18"/>
      <c r="D772" s="37"/>
      <c r="E772" s="54"/>
      <c r="F772" s="76" t="s">
        <v>722</v>
      </c>
      <c r="G772" s="340">
        <f>SUM(G736:G771)</f>
        <v>0</v>
      </c>
      <c r="H772" s="34"/>
      <c r="I772" s="37"/>
      <c r="J772" s="37"/>
      <c r="K772" s="324"/>
      <c r="L772" s="340">
        <f>SUM(L736:L771)</f>
        <v>0</v>
      </c>
      <c r="M772" s="147"/>
      <c r="N772" s="173"/>
      <c r="O772" s="173"/>
    </row>
    <row r="773" spans="1:15" s="1" customFormat="1" ht="0.75" customHeight="1" thickTop="1">
      <c r="A773" s="198"/>
      <c r="C773" s="17"/>
      <c r="D773" s="37"/>
      <c r="E773" s="54"/>
      <c r="F773" s="37"/>
      <c r="G773" s="37"/>
      <c r="H773" s="29"/>
      <c r="I773" s="37"/>
      <c r="J773" s="37"/>
      <c r="K773" s="324"/>
      <c r="L773" s="457"/>
      <c r="M773" s="147"/>
      <c r="N773" s="173"/>
      <c r="O773" s="173"/>
    </row>
    <row r="774" spans="1:15" s="1" customFormat="1" ht="24.75" customHeight="1" thickTop="1">
      <c r="A774" s="200" t="s">
        <v>168</v>
      </c>
      <c r="B774" s="13"/>
      <c r="C774" s="17"/>
      <c r="D774" s="149" t="s">
        <v>41</v>
      </c>
      <c r="E774" s="150" t="s">
        <v>13</v>
      </c>
      <c r="F774" s="149" t="s">
        <v>14</v>
      </c>
      <c r="G774" s="149" t="s">
        <v>15</v>
      </c>
      <c r="H774" s="149" t="s">
        <v>16</v>
      </c>
      <c r="I774" s="151" t="s">
        <v>17</v>
      </c>
      <c r="J774" s="151"/>
      <c r="K774" s="324"/>
      <c r="L774" s="459" t="s">
        <v>18</v>
      </c>
      <c r="M774" s="147"/>
      <c r="N774" s="173"/>
      <c r="O774" s="173"/>
    </row>
    <row r="775" spans="1:15" s="1" customFormat="1">
      <c r="A775" s="196">
        <v>543310</v>
      </c>
      <c r="B775" s="7" t="s">
        <v>622</v>
      </c>
      <c r="C775" s="16"/>
      <c r="D775" s="61"/>
      <c r="E775" s="61"/>
      <c r="F775" s="81"/>
      <c r="G775" s="334">
        <f t="shared" ref="G775:G781" si="92">IF(X=0,(IF(Me=0,Sa,Me*Sa)),(IF(Me=0,Sa*X,Me*X*Sa)))</f>
        <v>0</v>
      </c>
      <c r="H775" s="332">
        <f t="shared" ref="H775:H781" si="93">IF(Sum,Sos,0)</f>
        <v>0</v>
      </c>
      <c r="I775" s="333">
        <f t="shared" ref="I775:I781" si="94">IF(Prosent&lt;&gt;0,(Sum*Prosent)/100,0)</f>
        <v>0</v>
      </c>
      <c r="J775" s="37"/>
      <c r="K775" s="325"/>
      <c r="L775" s="461" t="str">
        <f t="shared" ref="L775:L795" si="95">IF(FMVA&lt;&gt;"",(Sum*mva)-Sum,"")</f>
        <v/>
      </c>
      <c r="M775" s="147"/>
      <c r="N775" s="173"/>
      <c r="O775" s="173"/>
    </row>
    <row r="776" spans="1:15" s="1" customFormat="1">
      <c r="A776" s="196">
        <v>543312</v>
      </c>
      <c r="B776" s="7" t="s">
        <v>623</v>
      </c>
      <c r="C776" s="16"/>
      <c r="D776" s="61"/>
      <c r="E776" s="61"/>
      <c r="F776" s="81"/>
      <c r="G776" s="335">
        <f t="shared" si="92"/>
        <v>0</v>
      </c>
      <c r="H776" s="332">
        <f t="shared" si="93"/>
        <v>0</v>
      </c>
      <c r="I776" s="333">
        <f t="shared" si="94"/>
        <v>0</v>
      </c>
      <c r="J776" s="37"/>
      <c r="K776" s="325"/>
      <c r="L776" s="461" t="str">
        <f t="shared" si="95"/>
        <v/>
      </c>
      <c r="M776" s="147"/>
      <c r="N776" s="173"/>
      <c r="O776" s="173"/>
    </row>
    <row r="777" spans="1:15" s="1" customFormat="1">
      <c r="A777" s="196">
        <v>543314</v>
      </c>
      <c r="B777" s="7" t="s">
        <v>624</v>
      </c>
      <c r="C777" s="16"/>
      <c r="D777" s="61"/>
      <c r="E777" s="61"/>
      <c r="F777" s="81"/>
      <c r="G777" s="335">
        <f t="shared" si="92"/>
        <v>0</v>
      </c>
      <c r="H777" s="332">
        <f t="shared" si="93"/>
        <v>0</v>
      </c>
      <c r="I777" s="333">
        <f t="shared" si="94"/>
        <v>0</v>
      </c>
      <c r="J777" s="37"/>
      <c r="K777" s="325"/>
      <c r="L777" s="461" t="str">
        <f t="shared" si="95"/>
        <v/>
      </c>
      <c r="M777" s="147"/>
      <c r="N777" s="173"/>
      <c r="O777" s="173"/>
    </row>
    <row r="778" spans="1:15" s="1" customFormat="1">
      <c r="A778" s="196">
        <v>543320</v>
      </c>
      <c r="B778" s="7" t="s">
        <v>625</v>
      </c>
      <c r="C778" s="16"/>
      <c r="D778" s="61"/>
      <c r="E778" s="61"/>
      <c r="F778" s="81"/>
      <c r="G778" s="335">
        <f t="shared" si="92"/>
        <v>0</v>
      </c>
      <c r="H778" s="332">
        <f t="shared" si="93"/>
        <v>0</v>
      </c>
      <c r="I778" s="333">
        <f t="shared" si="94"/>
        <v>0</v>
      </c>
      <c r="J778" s="37"/>
      <c r="K778" s="325"/>
      <c r="L778" s="461" t="str">
        <f t="shared" si="95"/>
        <v/>
      </c>
      <c r="M778" s="147"/>
      <c r="N778" s="173"/>
      <c r="O778" s="173"/>
    </row>
    <row r="779" spans="1:15" s="1" customFormat="1">
      <c r="A779" s="196">
        <v>543321</v>
      </c>
      <c r="B779" s="7" t="s">
        <v>626</v>
      </c>
      <c r="C779" s="16"/>
      <c r="D779" s="61"/>
      <c r="E779" s="61"/>
      <c r="F779" s="81"/>
      <c r="G779" s="335">
        <f t="shared" si="92"/>
        <v>0</v>
      </c>
      <c r="H779" s="332">
        <f t="shared" si="93"/>
        <v>0</v>
      </c>
      <c r="I779" s="333">
        <f t="shared" si="94"/>
        <v>0</v>
      </c>
      <c r="J779" s="37"/>
      <c r="K779" s="325"/>
      <c r="L779" s="461" t="str">
        <f t="shared" si="95"/>
        <v/>
      </c>
      <c r="M779" s="147"/>
      <c r="N779" s="173"/>
      <c r="O779" s="173"/>
    </row>
    <row r="780" spans="1:15" s="1" customFormat="1">
      <c r="A780" s="196">
        <v>543322</v>
      </c>
      <c r="B780" s="7" t="s">
        <v>627</v>
      </c>
      <c r="C780" s="16"/>
      <c r="D780" s="61"/>
      <c r="E780" s="61"/>
      <c r="F780" s="81"/>
      <c r="G780" s="335">
        <f t="shared" si="92"/>
        <v>0</v>
      </c>
      <c r="H780" s="332">
        <f t="shared" si="93"/>
        <v>0</v>
      </c>
      <c r="I780" s="333">
        <f t="shared" si="94"/>
        <v>0</v>
      </c>
      <c r="J780" s="37"/>
      <c r="K780" s="325"/>
      <c r="L780" s="461" t="str">
        <f t="shared" si="95"/>
        <v/>
      </c>
      <c r="M780" s="147"/>
      <c r="N780" s="173"/>
      <c r="O780" s="173"/>
    </row>
    <row r="781" spans="1:15" s="1" customFormat="1">
      <c r="A781" s="196">
        <v>543323</v>
      </c>
      <c r="B781" s="7" t="s">
        <v>628</v>
      </c>
      <c r="C781" s="16"/>
      <c r="D781" s="61"/>
      <c r="E781" s="61"/>
      <c r="F781" s="81"/>
      <c r="G781" s="335">
        <f t="shared" si="92"/>
        <v>0</v>
      </c>
      <c r="H781" s="332">
        <f t="shared" si="93"/>
        <v>0</v>
      </c>
      <c r="I781" s="333">
        <f t="shared" si="94"/>
        <v>0</v>
      </c>
      <c r="J781" s="37"/>
      <c r="K781" s="325"/>
      <c r="L781" s="461" t="str">
        <f t="shared" si="95"/>
        <v/>
      </c>
      <c r="M781" s="147"/>
      <c r="N781" s="173"/>
      <c r="O781" s="173"/>
    </row>
    <row r="782" spans="1:15" s="1" customFormat="1">
      <c r="A782" s="196">
        <v>544095</v>
      </c>
      <c r="B782" s="7" t="s">
        <v>186</v>
      </c>
      <c r="C782" s="16"/>
      <c r="D782" s="62"/>
      <c r="E782" s="62"/>
      <c r="F782" s="84"/>
      <c r="G782" s="341">
        <f>SUM(I775:I781)</f>
        <v>0</v>
      </c>
      <c r="H782" s="34"/>
      <c r="I782" s="35" t="s">
        <v>723</v>
      </c>
      <c r="J782" s="35"/>
      <c r="K782" s="509"/>
      <c r="L782" s="461"/>
      <c r="M782" s="147"/>
      <c r="N782" s="173"/>
      <c r="O782" s="173"/>
    </row>
    <row r="783" spans="1:15" s="1" customFormat="1">
      <c r="A783" s="196">
        <v>548301</v>
      </c>
      <c r="B783" s="7" t="s">
        <v>629</v>
      </c>
      <c r="C783" s="16"/>
      <c r="D783" s="61"/>
      <c r="E783" s="61"/>
      <c r="F783" s="81"/>
      <c r="G783" s="335">
        <f t="shared" ref="G783:G795" si="96">IF(X=0,(IF(Me=0,Sa,Me*Sa)),(IF(Me=0,Sa*X,Me*X*Sa)))</f>
        <v>0</v>
      </c>
      <c r="H783" s="34"/>
      <c r="I783" s="37"/>
      <c r="J783" s="37"/>
      <c r="K783" s="325"/>
      <c r="L783" s="461" t="str">
        <f t="shared" si="95"/>
        <v/>
      </c>
      <c r="M783" s="147"/>
      <c r="N783" s="173"/>
      <c r="O783" s="173"/>
    </row>
    <row r="784" spans="1:15" s="1" customFormat="1">
      <c r="A784" s="196">
        <v>548320</v>
      </c>
      <c r="B784" s="10" t="s">
        <v>630</v>
      </c>
      <c r="C784" s="16"/>
      <c r="D784" s="61"/>
      <c r="E784" s="61"/>
      <c r="F784" s="81"/>
      <c r="G784" s="335">
        <f t="shared" si="96"/>
        <v>0</v>
      </c>
      <c r="H784" s="34"/>
      <c r="I784" s="37"/>
      <c r="J784" s="37"/>
      <c r="K784" s="325"/>
      <c r="L784" s="461" t="str">
        <f t="shared" si="95"/>
        <v/>
      </c>
      <c r="M784" s="147"/>
      <c r="N784" s="173"/>
      <c r="O784" s="173"/>
    </row>
    <row r="785" spans="1:15" s="1" customFormat="1">
      <c r="A785" s="196">
        <v>548321</v>
      </c>
      <c r="B785" s="7" t="s">
        <v>631</v>
      </c>
      <c r="C785" s="16"/>
      <c r="D785" s="61"/>
      <c r="E785" s="61"/>
      <c r="F785" s="81"/>
      <c r="G785" s="335">
        <f t="shared" si="96"/>
        <v>0</v>
      </c>
      <c r="H785" s="34"/>
      <c r="I785" s="37"/>
      <c r="J785" s="37"/>
      <c r="K785" s="325"/>
      <c r="L785" s="461" t="str">
        <f t="shared" si="95"/>
        <v/>
      </c>
      <c r="M785" s="147"/>
      <c r="N785" s="173"/>
      <c r="O785" s="173"/>
    </row>
    <row r="786" spans="1:15" s="1" customFormat="1">
      <c r="A786" s="196">
        <v>548322</v>
      </c>
      <c r="B786" s="7" t="s">
        <v>632</v>
      </c>
      <c r="C786" s="16"/>
      <c r="D786" s="61"/>
      <c r="E786" s="61"/>
      <c r="F786" s="81"/>
      <c r="G786" s="335">
        <f t="shared" si="96"/>
        <v>0</v>
      </c>
      <c r="H786" s="34"/>
      <c r="I786" s="37"/>
      <c r="J786" s="37"/>
      <c r="K786" s="325"/>
      <c r="L786" s="461" t="str">
        <f t="shared" si="95"/>
        <v/>
      </c>
      <c r="M786" s="147"/>
      <c r="N786" s="173"/>
      <c r="O786" s="173"/>
    </row>
    <row r="787" spans="1:15" s="1" customFormat="1">
      <c r="A787" s="196">
        <v>548330</v>
      </c>
      <c r="B787" s="7" t="s">
        <v>633</v>
      </c>
      <c r="C787" s="16"/>
      <c r="D787" s="61"/>
      <c r="E787" s="61"/>
      <c r="F787" s="81"/>
      <c r="G787" s="335">
        <f t="shared" si="96"/>
        <v>0</v>
      </c>
      <c r="H787" s="34"/>
      <c r="I787" s="37"/>
      <c r="J787" s="37"/>
      <c r="K787" s="325"/>
      <c r="L787" s="461" t="str">
        <f t="shared" si="95"/>
        <v/>
      </c>
      <c r="M787" s="147"/>
      <c r="N787" s="173"/>
      <c r="O787" s="173"/>
    </row>
    <row r="788" spans="1:15" s="1" customFormat="1">
      <c r="A788" s="196">
        <v>548350</v>
      </c>
      <c r="B788" s="7" t="s">
        <v>634</v>
      </c>
      <c r="C788" s="16"/>
      <c r="D788" s="61"/>
      <c r="E788" s="61"/>
      <c r="F788" s="81"/>
      <c r="G788" s="335">
        <f t="shared" si="96"/>
        <v>0</v>
      </c>
      <c r="H788" s="34"/>
      <c r="I788" s="37"/>
      <c r="J788" s="37"/>
      <c r="K788" s="325"/>
      <c r="L788" s="461" t="str">
        <f t="shared" si="95"/>
        <v/>
      </c>
      <c r="M788" s="147"/>
      <c r="N788" s="173"/>
      <c r="O788" s="173"/>
    </row>
    <row r="789" spans="1:15" s="1" customFormat="1">
      <c r="A789" s="196">
        <v>548351</v>
      </c>
      <c r="B789" s="7" t="s">
        <v>635</v>
      </c>
      <c r="C789" s="16"/>
      <c r="D789" s="61"/>
      <c r="E789" s="61"/>
      <c r="F789" s="81"/>
      <c r="G789" s="335">
        <f t="shared" si="96"/>
        <v>0</v>
      </c>
      <c r="H789" s="34"/>
      <c r="I789" s="37"/>
      <c r="J789" s="37"/>
      <c r="K789" s="325"/>
      <c r="L789" s="461" t="str">
        <f t="shared" si="95"/>
        <v/>
      </c>
      <c r="M789" s="147"/>
      <c r="N789" s="173"/>
      <c r="O789" s="173"/>
    </row>
    <row r="790" spans="1:15" s="1" customFormat="1">
      <c r="A790" s="196">
        <v>548380</v>
      </c>
      <c r="B790" s="7" t="s">
        <v>636</v>
      </c>
      <c r="C790" s="16"/>
      <c r="D790" s="61"/>
      <c r="E790" s="61"/>
      <c r="F790" s="81"/>
      <c r="G790" s="335">
        <f t="shared" si="96"/>
        <v>0</v>
      </c>
      <c r="H790" s="34"/>
      <c r="I790" s="37"/>
      <c r="J790" s="37"/>
      <c r="K790" s="325"/>
      <c r="L790" s="461" t="str">
        <f t="shared" si="95"/>
        <v/>
      </c>
      <c r="M790" s="147"/>
      <c r="N790" s="173"/>
      <c r="O790" s="173"/>
    </row>
    <row r="791" spans="1:15" s="1" customFormat="1">
      <c r="A791" s="196">
        <v>548390</v>
      </c>
      <c r="B791" s="7" t="s">
        <v>637</v>
      </c>
      <c r="C791" s="16"/>
      <c r="D791" s="61"/>
      <c r="E791" s="61"/>
      <c r="F791" s="81"/>
      <c r="G791" s="335">
        <f t="shared" si="96"/>
        <v>0</v>
      </c>
      <c r="H791" s="34"/>
      <c r="I791" s="37"/>
      <c r="J791" s="37"/>
      <c r="K791" s="325"/>
      <c r="L791" s="461" t="str">
        <f t="shared" si="95"/>
        <v/>
      </c>
      <c r="M791" s="147"/>
      <c r="N791" s="173"/>
      <c r="O791" s="173"/>
    </row>
    <row r="792" spans="1:15" s="1" customFormat="1">
      <c r="A792" s="196">
        <v>548391</v>
      </c>
      <c r="B792" s="7" t="s">
        <v>638</v>
      </c>
      <c r="C792" s="16"/>
      <c r="D792" s="61"/>
      <c r="E792" s="61"/>
      <c r="F792" s="81"/>
      <c r="G792" s="335">
        <f t="shared" si="96"/>
        <v>0</v>
      </c>
      <c r="H792" s="34"/>
      <c r="I792" s="37"/>
      <c r="J792" s="37"/>
      <c r="K792" s="325"/>
      <c r="L792" s="461" t="str">
        <f t="shared" si="95"/>
        <v/>
      </c>
      <c r="M792" s="147"/>
      <c r="N792" s="173"/>
      <c r="O792" s="173"/>
    </row>
    <row r="793" spans="1:15" s="1" customFormat="1">
      <c r="A793" s="196">
        <v>548392</v>
      </c>
      <c r="B793" s="7" t="s">
        <v>639</v>
      </c>
      <c r="C793" s="16"/>
      <c r="D793" s="61"/>
      <c r="E793" s="61"/>
      <c r="F793" s="81"/>
      <c r="G793" s="335">
        <f t="shared" si="96"/>
        <v>0</v>
      </c>
      <c r="H793" s="29"/>
      <c r="I793" s="37"/>
      <c r="J793" s="37"/>
      <c r="K793" s="325"/>
      <c r="L793" s="461" t="str">
        <f t="shared" si="95"/>
        <v/>
      </c>
      <c r="M793" s="147"/>
      <c r="N793" s="173"/>
      <c r="O793" s="173"/>
    </row>
    <row r="794" spans="1:15" s="1" customFormat="1">
      <c r="A794" s="196">
        <v>549027</v>
      </c>
      <c r="B794" s="7" t="s">
        <v>294</v>
      </c>
      <c r="C794" s="16"/>
      <c r="D794" s="61"/>
      <c r="E794" s="61"/>
      <c r="F794" s="81"/>
      <c r="G794" s="335">
        <f t="shared" si="96"/>
        <v>0</v>
      </c>
      <c r="H794" s="34"/>
      <c r="I794" s="37"/>
      <c r="J794" s="37"/>
      <c r="K794" s="325"/>
      <c r="L794" s="461" t="str">
        <f t="shared" si="95"/>
        <v/>
      </c>
      <c r="M794" s="147"/>
      <c r="N794" s="173"/>
      <c r="O794" s="173"/>
    </row>
    <row r="795" spans="1:15" s="1" customFormat="1">
      <c r="A795" s="196">
        <v>549069</v>
      </c>
      <c r="B795" s="190" t="s">
        <v>193</v>
      </c>
      <c r="C795" s="191" t="s">
        <v>720</v>
      </c>
      <c r="D795" s="192"/>
      <c r="E795" s="192"/>
      <c r="F795" s="193"/>
      <c r="G795" s="336">
        <f t="shared" si="96"/>
        <v>0</v>
      </c>
      <c r="H795" s="34"/>
      <c r="I795" s="37"/>
      <c r="J795" s="37"/>
      <c r="K795" s="325"/>
      <c r="L795" s="461" t="str">
        <f t="shared" si="95"/>
        <v/>
      </c>
      <c r="M795" s="147"/>
      <c r="N795" s="173"/>
      <c r="O795" s="173"/>
    </row>
    <row r="796" spans="1:15" s="1" customFormat="1" ht="14" thickBot="1">
      <c r="A796" s="201" t="s">
        <v>149</v>
      </c>
      <c r="C796" s="18"/>
      <c r="D796" s="37"/>
      <c r="E796" s="54"/>
      <c r="F796" s="76" t="s">
        <v>722</v>
      </c>
      <c r="G796" s="340">
        <f>SUM(G775:G795)</f>
        <v>0</v>
      </c>
      <c r="H796" s="34"/>
      <c r="I796" s="37"/>
      <c r="J796" s="37"/>
      <c r="K796" s="324"/>
      <c r="L796" s="340">
        <f>SUM(L775:L795)</f>
        <v>0</v>
      </c>
      <c r="M796" s="147"/>
      <c r="N796" s="173"/>
      <c r="O796" s="173"/>
    </row>
    <row r="797" spans="1:15" s="1" customFormat="1" ht="0.75" customHeight="1" thickTop="1">
      <c r="A797" s="198"/>
      <c r="C797" s="17"/>
      <c r="D797" s="37"/>
      <c r="E797" s="54"/>
      <c r="F797" s="37"/>
      <c r="G797" s="37"/>
      <c r="H797" s="29"/>
      <c r="I797" s="37"/>
      <c r="J797" s="37"/>
      <c r="K797" s="324"/>
      <c r="L797" s="457"/>
      <c r="M797" s="147"/>
      <c r="N797" s="173"/>
      <c r="O797" s="173"/>
    </row>
    <row r="798" spans="1:15" s="1" customFormat="1" ht="24.75" customHeight="1" thickTop="1">
      <c r="A798" s="200" t="s">
        <v>169</v>
      </c>
      <c r="B798" s="13"/>
      <c r="C798" s="17"/>
      <c r="D798" s="149" t="s">
        <v>41</v>
      </c>
      <c r="E798" s="150" t="s">
        <v>13</v>
      </c>
      <c r="F798" s="149" t="s">
        <v>14</v>
      </c>
      <c r="G798" s="149" t="s">
        <v>15</v>
      </c>
      <c r="H798" s="149" t="s">
        <v>16</v>
      </c>
      <c r="I798" s="151" t="s">
        <v>17</v>
      </c>
      <c r="J798" s="151"/>
      <c r="K798" s="324"/>
      <c r="L798" s="459" t="s">
        <v>18</v>
      </c>
      <c r="M798" s="147"/>
      <c r="N798" s="173"/>
      <c r="O798" s="173"/>
    </row>
    <row r="799" spans="1:15" s="1" customFormat="1">
      <c r="A799" s="196">
        <v>553410</v>
      </c>
      <c r="B799" s="9" t="s">
        <v>640</v>
      </c>
      <c r="C799" s="16"/>
      <c r="D799" s="61"/>
      <c r="E799" s="61"/>
      <c r="F799" s="81"/>
      <c r="G799" s="334">
        <f>IF(X=0,(IF(Me=0,Sa,Me*Sa)),(IF(Me=0,Sa*X,Me*X*Sa)))</f>
        <v>0</v>
      </c>
      <c r="H799" s="332">
        <f>IF(Sum,Sos,0)</f>
        <v>0</v>
      </c>
      <c r="I799" s="333">
        <f>IF(Prosent&lt;&gt;0,(Sum*Prosent)/100,0)</f>
        <v>0</v>
      </c>
      <c r="J799" s="37"/>
      <c r="K799" s="325"/>
      <c r="L799" s="461" t="str">
        <f t="shared" ref="L799:L824" si="97">IF(FMVA&lt;&gt;"",(Sum*mva)-Sum,"")</f>
        <v/>
      </c>
      <c r="M799" s="147"/>
      <c r="N799" s="173"/>
      <c r="O799" s="173"/>
    </row>
    <row r="800" spans="1:15" s="1" customFormat="1">
      <c r="A800" s="196">
        <v>553411</v>
      </c>
      <c r="B800" s="10" t="s">
        <v>641</v>
      </c>
      <c r="C800" s="16"/>
      <c r="D800" s="46"/>
      <c r="E800" s="61"/>
      <c r="F800" s="338">
        <f>IF(D800=0,0,+G799)</f>
        <v>0</v>
      </c>
      <c r="G800" s="335">
        <f>IF(X=0,(IF(Me=0,Sa,Me*Sa)),(IF(Me=0,Sa*X,Me*X*Sa)))</f>
        <v>0</v>
      </c>
      <c r="H800" s="332">
        <f>IF(Sum,Sos,0)</f>
        <v>0</v>
      </c>
      <c r="I800" s="333">
        <f>IF(Prosent&lt;&gt;0,(Sum*Prosent)/100,0)</f>
        <v>0</v>
      </c>
      <c r="J800" s="37"/>
      <c r="K800" s="325"/>
      <c r="L800" s="461" t="str">
        <f t="shared" si="97"/>
        <v/>
      </c>
      <c r="M800" s="147"/>
      <c r="N800" s="173"/>
      <c r="O800" s="173"/>
    </row>
    <row r="801" spans="1:15" s="1" customFormat="1">
      <c r="A801" s="196">
        <v>553420</v>
      </c>
      <c r="B801" s="7" t="s">
        <v>642</v>
      </c>
      <c r="C801" s="16"/>
      <c r="D801" s="61"/>
      <c r="E801" s="61"/>
      <c r="F801" s="81"/>
      <c r="G801" s="335">
        <f>IF(X=0,(IF(Me=0,Sa,Me*Sa)),(IF(Me=0,Sa*X,Me*X*Sa)))</f>
        <v>0</v>
      </c>
      <c r="H801" s="332">
        <f>IF(Sum,Sos,0)</f>
        <v>0</v>
      </c>
      <c r="I801" s="333">
        <f>IF(Prosent&lt;&gt;0,(Sum*Prosent)/100,0)</f>
        <v>0</v>
      </c>
      <c r="J801" s="37"/>
      <c r="K801" s="325"/>
      <c r="L801" s="461" t="str">
        <f t="shared" si="97"/>
        <v/>
      </c>
      <c r="M801" s="147"/>
      <c r="N801" s="173"/>
      <c r="O801" s="173"/>
    </row>
    <row r="802" spans="1:15" s="1" customFormat="1">
      <c r="A802" s="196">
        <v>553421</v>
      </c>
      <c r="B802" s="10" t="s">
        <v>643</v>
      </c>
      <c r="C802" s="16"/>
      <c r="D802" s="46"/>
      <c r="E802" s="61"/>
      <c r="F802" s="338">
        <f>IF(D802=0,0,+G801)</f>
        <v>0</v>
      </c>
      <c r="G802" s="335">
        <f>IF(X=0,(IF(Me=0,Sa,Me*Sa)),(IF(Me=0,Sa*X,Me*X*Sa)))</f>
        <v>0</v>
      </c>
      <c r="H802" s="332">
        <f>IF(Sum,Sos,0)</f>
        <v>0</v>
      </c>
      <c r="I802" s="333">
        <f>IF(Prosent&lt;&gt;0,(Sum*Prosent)/100,0)</f>
        <v>0</v>
      </c>
      <c r="J802" s="37"/>
      <c r="K802" s="325"/>
      <c r="L802" s="461" t="str">
        <f t="shared" si="97"/>
        <v/>
      </c>
      <c r="M802" s="147"/>
      <c r="N802" s="173"/>
      <c r="O802" s="173"/>
    </row>
    <row r="803" spans="1:15" s="1" customFormat="1">
      <c r="A803" s="196">
        <v>554092</v>
      </c>
      <c r="B803" s="7" t="s">
        <v>223</v>
      </c>
      <c r="C803" s="16"/>
      <c r="D803" s="61"/>
      <c r="E803" s="61"/>
      <c r="F803" s="81"/>
      <c r="G803" s="335">
        <f>IF(X=0,(IF(Me=0,Sa,Me*Sa)),(IF(Me=0,Sa*X,Me*X*Sa)))</f>
        <v>0</v>
      </c>
      <c r="H803" s="332">
        <f>IF(Sum,Sos,0)</f>
        <v>0</v>
      </c>
      <c r="I803" s="333">
        <f>IF(Prosent&lt;&gt;0,(Sum*Prosent)/100,0)</f>
        <v>0</v>
      </c>
      <c r="J803" s="37"/>
      <c r="K803" s="325"/>
      <c r="L803" s="461" t="str">
        <f t="shared" si="97"/>
        <v/>
      </c>
      <c r="M803" s="147"/>
      <c r="N803" s="173"/>
      <c r="O803" s="173"/>
    </row>
    <row r="804" spans="1:15" s="1" customFormat="1">
      <c r="A804" s="196">
        <v>554095</v>
      </c>
      <c r="B804" s="7" t="s">
        <v>186</v>
      </c>
      <c r="C804" s="16"/>
      <c r="D804" s="62"/>
      <c r="E804" s="62"/>
      <c r="F804" s="80"/>
      <c r="G804" s="341">
        <f>SUM(I799:I803)</f>
        <v>0</v>
      </c>
      <c r="H804" s="34"/>
      <c r="I804" s="35" t="s">
        <v>723</v>
      </c>
      <c r="J804" s="35"/>
      <c r="K804" s="509"/>
      <c r="L804" s="461"/>
      <c r="M804" s="147"/>
      <c r="N804" s="173"/>
      <c r="O804" s="173"/>
    </row>
    <row r="805" spans="1:15" s="1" customFormat="1">
      <c r="A805" s="196">
        <v>558401</v>
      </c>
      <c r="B805" s="7" t="s">
        <v>644</v>
      </c>
      <c r="C805" s="16"/>
      <c r="D805" s="61"/>
      <c r="E805" s="61"/>
      <c r="F805" s="81"/>
      <c r="G805" s="335">
        <f>IF(X=0,(IF(Me=0,Sa,Me*Sa)),(IF(Me=0,Sa*X,Me*X*Sa)))</f>
        <v>0</v>
      </c>
      <c r="H805" s="34"/>
      <c r="I805" s="37"/>
      <c r="J805" s="37"/>
      <c r="K805" s="325"/>
      <c r="L805" s="461" t="str">
        <f t="shared" si="97"/>
        <v/>
      </c>
      <c r="M805" s="147"/>
      <c r="N805" s="173"/>
      <c r="O805" s="173"/>
    </row>
    <row r="806" spans="1:15" s="1" customFormat="1">
      <c r="A806" s="196">
        <v>558420</v>
      </c>
      <c r="B806" s="7" t="s">
        <v>645</v>
      </c>
      <c r="C806" s="16"/>
      <c r="D806" s="61"/>
      <c r="E806" s="61"/>
      <c r="F806" s="81"/>
      <c r="G806" s="335">
        <f t="shared" ref="G806:G824" si="98">IF(X=0,(IF(Me=0,Sa,Me*Sa)),(IF(Me=0,Sa*X,Me*X*Sa)))</f>
        <v>0</v>
      </c>
      <c r="H806" s="34"/>
      <c r="I806" s="37"/>
      <c r="J806" s="37"/>
      <c r="K806" s="325"/>
      <c r="L806" s="461" t="str">
        <f t="shared" si="97"/>
        <v/>
      </c>
      <c r="M806" s="147"/>
      <c r="N806" s="173"/>
      <c r="O806" s="173"/>
    </row>
    <row r="807" spans="1:15" s="1" customFormat="1">
      <c r="A807" s="196">
        <v>558421</v>
      </c>
      <c r="B807" s="7" t="s">
        <v>646</v>
      </c>
      <c r="C807" s="16"/>
      <c r="D807" s="61"/>
      <c r="E807" s="61"/>
      <c r="F807" s="81"/>
      <c r="G807" s="335">
        <f t="shared" si="98"/>
        <v>0</v>
      </c>
      <c r="H807" s="34"/>
      <c r="I807" s="37"/>
      <c r="J807" s="37"/>
      <c r="K807" s="325"/>
      <c r="L807" s="461" t="str">
        <f t="shared" si="97"/>
        <v/>
      </c>
      <c r="M807" s="147"/>
      <c r="N807" s="173"/>
      <c r="O807" s="173"/>
    </row>
    <row r="808" spans="1:15" s="1" customFormat="1">
      <c r="A808" s="196">
        <v>558422</v>
      </c>
      <c r="B808" s="7" t="s">
        <v>647</v>
      </c>
      <c r="C808" s="16"/>
      <c r="D808" s="61"/>
      <c r="E808" s="61"/>
      <c r="F808" s="81"/>
      <c r="G808" s="335">
        <f t="shared" si="98"/>
        <v>0</v>
      </c>
      <c r="H808" s="34"/>
      <c r="I808" s="37"/>
      <c r="J808" s="37"/>
      <c r="K808" s="325"/>
      <c r="L808" s="461" t="str">
        <f t="shared" si="97"/>
        <v/>
      </c>
      <c r="M808" s="147"/>
      <c r="N808" s="173"/>
      <c r="O808" s="173"/>
    </row>
    <row r="809" spans="1:15" s="1" customFormat="1">
      <c r="A809" s="196">
        <v>558430</v>
      </c>
      <c r="B809" s="7" t="s">
        <v>648</v>
      </c>
      <c r="C809" s="16"/>
      <c r="D809" s="61"/>
      <c r="E809" s="61"/>
      <c r="F809" s="81"/>
      <c r="G809" s="335">
        <f t="shared" si="98"/>
        <v>0</v>
      </c>
      <c r="H809" s="34"/>
      <c r="I809" s="37"/>
      <c r="J809" s="37"/>
      <c r="K809" s="325"/>
      <c r="L809" s="461" t="str">
        <f t="shared" si="97"/>
        <v/>
      </c>
      <c r="M809" s="147"/>
      <c r="N809" s="173"/>
      <c r="O809" s="173"/>
    </row>
    <row r="810" spans="1:15" s="1" customFormat="1">
      <c r="A810" s="196">
        <v>558571</v>
      </c>
      <c r="B810" s="7" t="s">
        <v>649</v>
      </c>
      <c r="C810" s="16"/>
      <c r="D810" s="61"/>
      <c r="E810" s="61"/>
      <c r="F810" s="81"/>
      <c r="G810" s="335">
        <f t="shared" si="98"/>
        <v>0</v>
      </c>
      <c r="H810" s="34"/>
      <c r="I810" s="37"/>
      <c r="J810" s="37"/>
      <c r="K810" s="325"/>
      <c r="L810" s="461" t="str">
        <f t="shared" si="97"/>
        <v/>
      </c>
      <c r="M810" s="147"/>
      <c r="N810" s="173"/>
      <c r="O810" s="173"/>
    </row>
    <row r="811" spans="1:15" s="1" customFormat="1">
      <c r="A811" s="196">
        <v>558580</v>
      </c>
      <c r="B811" s="7" t="s">
        <v>650</v>
      </c>
      <c r="C811" s="16"/>
      <c r="D811" s="61"/>
      <c r="E811" s="61"/>
      <c r="F811" s="81"/>
      <c r="G811" s="335">
        <f t="shared" si="98"/>
        <v>0</v>
      </c>
      <c r="H811" s="34"/>
      <c r="I811" s="37"/>
      <c r="J811" s="37"/>
      <c r="K811" s="325"/>
      <c r="L811" s="461" t="str">
        <f t="shared" si="97"/>
        <v/>
      </c>
      <c r="M811" s="147"/>
      <c r="N811" s="173"/>
      <c r="O811" s="173"/>
    </row>
    <row r="812" spans="1:15" s="1" customFormat="1">
      <c r="A812" s="196">
        <v>559010</v>
      </c>
      <c r="B812" s="7" t="s">
        <v>187</v>
      </c>
      <c r="C812" s="16"/>
      <c r="D812" s="61"/>
      <c r="E812" s="61"/>
      <c r="F812" s="81"/>
      <c r="G812" s="335">
        <f t="shared" si="98"/>
        <v>0</v>
      </c>
      <c r="H812" s="34"/>
      <c r="I812" s="37"/>
      <c r="J812" s="37"/>
      <c r="K812" s="325"/>
      <c r="L812" s="461" t="str">
        <f t="shared" si="97"/>
        <v/>
      </c>
      <c r="M812" s="147"/>
      <c r="N812" s="173"/>
      <c r="O812" s="173"/>
    </row>
    <row r="813" spans="1:15" s="1" customFormat="1">
      <c r="A813" s="196">
        <v>559011</v>
      </c>
      <c r="B813" s="7" t="s">
        <v>289</v>
      </c>
      <c r="C813" s="16"/>
      <c r="D813" s="61"/>
      <c r="E813" s="61"/>
      <c r="F813" s="81"/>
      <c r="G813" s="335">
        <f t="shared" si="98"/>
        <v>0</v>
      </c>
      <c r="H813" s="29"/>
      <c r="I813" s="37"/>
      <c r="J813" s="37"/>
      <c r="K813" s="325"/>
      <c r="L813" s="461" t="str">
        <f t="shared" si="97"/>
        <v/>
      </c>
      <c r="M813" s="147"/>
      <c r="N813" s="173"/>
      <c r="O813" s="173"/>
    </row>
    <row r="814" spans="1:15" s="1" customFormat="1">
      <c r="A814" s="196">
        <v>559013</v>
      </c>
      <c r="B814" s="7" t="s">
        <v>188</v>
      </c>
      <c r="C814" s="16"/>
      <c r="D814" s="61"/>
      <c r="E814" s="61"/>
      <c r="F814" s="81"/>
      <c r="G814" s="335">
        <f t="shared" si="98"/>
        <v>0</v>
      </c>
      <c r="H814" s="34"/>
      <c r="I814" s="37"/>
      <c r="J814" s="37"/>
      <c r="K814" s="325"/>
      <c r="L814" s="461" t="str">
        <f t="shared" si="97"/>
        <v/>
      </c>
      <c r="M814" s="147"/>
      <c r="N814" s="173"/>
      <c r="O814" s="173"/>
    </row>
    <row r="815" spans="1:15" s="1" customFormat="1">
      <c r="A815" s="196">
        <v>559020</v>
      </c>
      <c r="B815" s="7" t="s">
        <v>292</v>
      </c>
      <c r="C815" s="16"/>
      <c r="D815" s="61"/>
      <c r="E815" s="61"/>
      <c r="F815" s="81"/>
      <c r="G815" s="335">
        <f t="shared" si="98"/>
        <v>0</v>
      </c>
      <c r="H815" s="34"/>
      <c r="I815" s="37"/>
      <c r="J815" s="37"/>
      <c r="K815" s="325"/>
      <c r="L815" s="461" t="str">
        <f t="shared" si="97"/>
        <v/>
      </c>
      <c r="M815" s="147"/>
      <c r="N815" s="173"/>
      <c r="O815" s="173"/>
    </row>
    <row r="816" spans="1:15" s="1" customFormat="1">
      <c r="A816" s="196">
        <v>559021</v>
      </c>
      <c r="B816" s="7" t="s">
        <v>293</v>
      </c>
      <c r="C816" s="16"/>
      <c r="D816" s="61"/>
      <c r="E816" s="61"/>
      <c r="F816" s="81"/>
      <c r="G816" s="335">
        <f t="shared" si="98"/>
        <v>0</v>
      </c>
      <c r="H816" s="34"/>
      <c r="I816" s="37"/>
      <c r="J816" s="37"/>
      <c r="K816" s="325"/>
      <c r="L816" s="461" t="str">
        <f t="shared" si="97"/>
        <v/>
      </c>
      <c r="M816" s="147"/>
      <c r="N816" s="173"/>
      <c r="O816" s="173"/>
    </row>
    <row r="817" spans="1:15" s="1" customFormat="1">
      <c r="A817" s="196">
        <v>559022</v>
      </c>
      <c r="B817" s="7" t="s">
        <v>189</v>
      </c>
      <c r="C817" s="16"/>
      <c r="D817" s="61"/>
      <c r="E817" s="61"/>
      <c r="F817" s="81"/>
      <c r="G817" s="335">
        <f t="shared" si="98"/>
        <v>0</v>
      </c>
      <c r="H817" s="34"/>
      <c r="I817" s="37"/>
      <c r="J817" s="37"/>
      <c r="K817" s="325"/>
      <c r="L817" s="461" t="str">
        <f t="shared" si="97"/>
        <v/>
      </c>
      <c r="M817" s="147"/>
      <c r="N817" s="173"/>
      <c r="O817" s="173"/>
    </row>
    <row r="818" spans="1:15" s="1" customFormat="1">
      <c r="A818" s="196">
        <v>559023</v>
      </c>
      <c r="B818" s="7" t="s">
        <v>249</v>
      </c>
      <c r="C818" s="16"/>
      <c r="D818" s="61"/>
      <c r="E818" s="61"/>
      <c r="F818" s="81"/>
      <c r="G818" s="335">
        <f t="shared" si="98"/>
        <v>0</v>
      </c>
      <c r="H818" s="29"/>
      <c r="I818" s="37"/>
      <c r="J818" s="37"/>
      <c r="K818" s="325"/>
      <c r="L818" s="461" t="str">
        <f t="shared" si="97"/>
        <v/>
      </c>
      <c r="M818" s="147"/>
      <c r="N818" s="173"/>
      <c r="O818" s="173"/>
    </row>
    <row r="819" spans="1:15" s="1" customFormat="1">
      <c r="A819" s="196">
        <v>559024</v>
      </c>
      <c r="B819" s="7" t="s">
        <v>651</v>
      </c>
      <c r="C819" s="16"/>
      <c r="D819" s="61"/>
      <c r="E819" s="61"/>
      <c r="F819" s="81"/>
      <c r="G819" s="335">
        <f t="shared" si="98"/>
        <v>0</v>
      </c>
      <c r="H819" s="34"/>
      <c r="I819" s="37"/>
      <c r="J819" s="37"/>
      <c r="K819" s="325"/>
      <c r="L819" s="461" t="str">
        <f t="shared" si="97"/>
        <v/>
      </c>
      <c r="M819" s="147"/>
      <c r="N819" s="173"/>
      <c r="O819" s="173"/>
    </row>
    <row r="820" spans="1:15" s="1" customFormat="1">
      <c r="A820" s="196">
        <v>559025</v>
      </c>
      <c r="B820" s="7" t="s">
        <v>230</v>
      </c>
      <c r="C820" s="16"/>
      <c r="D820" s="61"/>
      <c r="E820" s="61"/>
      <c r="F820" s="81"/>
      <c r="G820" s="335">
        <f t="shared" si="98"/>
        <v>0</v>
      </c>
      <c r="H820" s="29"/>
      <c r="I820" s="37"/>
      <c r="J820" s="37"/>
      <c r="K820" s="325"/>
      <c r="L820" s="461" t="str">
        <f t="shared" si="97"/>
        <v/>
      </c>
      <c r="M820" s="147"/>
      <c r="N820" s="173"/>
      <c r="O820" s="173"/>
    </row>
    <row r="821" spans="1:15" s="1" customFormat="1">
      <c r="A821" s="196">
        <v>559026</v>
      </c>
      <c r="B821" s="7" t="s">
        <v>652</v>
      </c>
      <c r="C821" s="16"/>
      <c r="D821" s="61"/>
      <c r="E821" s="61"/>
      <c r="F821" s="81"/>
      <c r="G821" s="335">
        <f t="shared" si="98"/>
        <v>0</v>
      </c>
      <c r="H821" s="34"/>
      <c r="I821" s="37"/>
      <c r="J821" s="37"/>
      <c r="K821" s="325"/>
      <c r="L821" s="461" t="str">
        <f t="shared" si="97"/>
        <v/>
      </c>
      <c r="M821" s="147"/>
      <c r="N821" s="173"/>
      <c r="O821" s="173"/>
    </row>
    <row r="822" spans="1:15" s="1" customFormat="1">
      <c r="A822" s="196">
        <v>559027</v>
      </c>
      <c r="B822" s="7" t="s">
        <v>294</v>
      </c>
      <c r="C822" s="16"/>
      <c r="D822" s="61"/>
      <c r="E822" s="61"/>
      <c r="F822" s="81"/>
      <c r="G822" s="335">
        <f t="shared" si="98"/>
        <v>0</v>
      </c>
      <c r="H822" s="34"/>
      <c r="I822" s="37"/>
      <c r="J822" s="37"/>
      <c r="K822" s="325"/>
      <c r="L822" s="461" t="str">
        <f t="shared" si="97"/>
        <v/>
      </c>
      <c r="M822" s="147"/>
      <c r="N822" s="173"/>
      <c r="O822" s="173"/>
    </row>
    <row r="823" spans="1:15" s="1" customFormat="1">
      <c r="A823" s="196">
        <v>559029</v>
      </c>
      <c r="B823" s="7" t="s">
        <v>190</v>
      </c>
      <c r="C823" s="16"/>
      <c r="D823" s="61"/>
      <c r="E823" s="61"/>
      <c r="F823" s="81"/>
      <c r="G823" s="335">
        <f t="shared" si="98"/>
        <v>0</v>
      </c>
      <c r="H823" s="34"/>
      <c r="I823" s="37"/>
      <c r="J823" s="37"/>
      <c r="K823" s="325"/>
      <c r="L823" s="461" t="str">
        <f t="shared" si="97"/>
        <v/>
      </c>
      <c r="M823" s="147"/>
      <c r="N823" s="173"/>
      <c r="O823" s="173"/>
    </row>
    <row r="824" spans="1:15" s="1" customFormat="1">
      <c r="A824" s="196">
        <v>559069</v>
      </c>
      <c r="B824" s="190" t="s">
        <v>193</v>
      </c>
      <c r="C824" s="191" t="s">
        <v>720</v>
      </c>
      <c r="D824" s="192"/>
      <c r="E824" s="192"/>
      <c r="F824" s="193"/>
      <c r="G824" s="336">
        <f t="shared" si="98"/>
        <v>0</v>
      </c>
      <c r="H824" s="34"/>
      <c r="I824" s="37"/>
      <c r="J824" s="37"/>
      <c r="K824" s="325"/>
      <c r="L824" s="461" t="str">
        <f t="shared" si="97"/>
        <v/>
      </c>
      <c r="M824" s="147"/>
      <c r="N824" s="173"/>
      <c r="O824" s="173"/>
    </row>
    <row r="825" spans="1:15" s="1" customFormat="1" ht="14" thickBot="1">
      <c r="A825" s="201" t="s">
        <v>149</v>
      </c>
      <c r="C825" s="18"/>
      <c r="D825" s="37"/>
      <c r="E825" s="54"/>
      <c r="F825" s="76" t="s">
        <v>722</v>
      </c>
      <c r="G825" s="340">
        <f>SUM(G799:G824)</f>
        <v>0</v>
      </c>
      <c r="H825" s="34"/>
      <c r="I825" s="37"/>
      <c r="J825" s="37"/>
      <c r="K825" s="324"/>
      <c r="L825" s="340">
        <f>SUM(L799:L824)</f>
        <v>0</v>
      </c>
      <c r="M825" s="147"/>
      <c r="N825" s="173"/>
      <c r="O825" s="173"/>
    </row>
    <row r="826" spans="1:15" s="1" customFormat="1" ht="0.75" customHeight="1" thickTop="1">
      <c r="A826" s="198"/>
      <c r="C826" s="17"/>
      <c r="D826" s="37"/>
      <c r="E826" s="54"/>
      <c r="F826" s="37"/>
      <c r="G826" s="37"/>
      <c r="H826" s="34"/>
      <c r="I826" s="37"/>
      <c r="J826" s="37"/>
      <c r="K826" s="324"/>
      <c r="L826" s="457"/>
      <c r="M826" s="147"/>
      <c r="N826" s="173"/>
      <c r="O826" s="173"/>
    </row>
    <row r="827" spans="1:15" s="1" customFormat="1" ht="24.75" customHeight="1" thickTop="1">
      <c r="A827" s="200" t="s">
        <v>170</v>
      </c>
      <c r="B827" s="13"/>
      <c r="C827" s="17"/>
      <c r="D827" s="149" t="s">
        <v>41</v>
      </c>
      <c r="E827" s="150" t="s">
        <v>13</v>
      </c>
      <c r="F827" s="149" t="s">
        <v>14</v>
      </c>
      <c r="G827" s="149" t="s">
        <v>15</v>
      </c>
      <c r="H827" s="30"/>
      <c r="I827" s="31"/>
      <c r="J827" s="31"/>
      <c r="K827" s="324"/>
      <c r="L827" s="459" t="s">
        <v>18</v>
      </c>
      <c r="M827" s="147"/>
      <c r="N827" s="173"/>
      <c r="O827" s="173"/>
    </row>
    <row r="828" spans="1:15" s="1" customFormat="1">
      <c r="A828" s="530">
        <v>568501</v>
      </c>
      <c r="B828" s="531" t="s">
        <v>653</v>
      </c>
      <c r="C828" s="16"/>
      <c r="D828" s="61"/>
      <c r="E828" s="61"/>
      <c r="F828" s="81"/>
      <c r="G828" s="334">
        <f t="shared" ref="G828:G866" si="99">IF(X=0,(IF(Me=0,Sa,Me*Sa)),(IF(Me=0,Sa*X,Me*X*Sa)))</f>
        <v>0</v>
      </c>
      <c r="H828" s="34"/>
      <c r="I828" s="37"/>
      <c r="J828" s="37"/>
      <c r="K828" s="325"/>
      <c r="L828" s="461" t="str">
        <f t="shared" ref="L828:L870" si="100">IF(FMVA&lt;&gt;"",(Sum*mva)-Sum,"")</f>
        <v/>
      </c>
      <c r="M828" s="147"/>
      <c r="N828" s="173"/>
      <c r="O828" s="173"/>
    </row>
    <row r="829" spans="1:15" s="1" customFormat="1">
      <c r="A829" s="530">
        <v>568510</v>
      </c>
      <c r="B829" s="531" t="s">
        <v>654</v>
      </c>
      <c r="C829" s="16"/>
      <c r="D829" s="61"/>
      <c r="E829" s="61"/>
      <c r="F829" s="81"/>
      <c r="G829" s="335">
        <f>IF(X=0,(IF(Me=0,Sa,Me*Sa)),(IF(Me=0,Sa*X,Me*X*Sa)))</f>
        <v>0</v>
      </c>
      <c r="H829" s="34"/>
      <c r="I829" s="37"/>
      <c r="J829" s="37"/>
      <c r="K829" s="325"/>
      <c r="L829" s="461" t="str">
        <f t="shared" si="100"/>
        <v/>
      </c>
      <c r="M829" s="147"/>
      <c r="N829" s="173"/>
      <c r="O829" s="173"/>
    </row>
    <row r="830" spans="1:15" s="1" customFormat="1">
      <c r="A830" s="530">
        <v>568511</v>
      </c>
      <c r="B830" s="531" t="s">
        <v>655</v>
      </c>
      <c r="C830" s="16"/>
      <c r="D830" s="61"/>
      <c r="E830" s="61"/>
      <c r="F830" s="183"/>
      <c r="G830" s="335">
        <f>IF(X=0,(IF(Me=0,Sa,Me*Sa)),(IF(Me=0,Sa*X,Me*X*Sa)))</f>
        <v>0</v>
      </c>
      <c r="H830" s="34"/>
      <c r="I830" s="37"/>
      <c r="J830" s="37"/>
      <c r="K830" s="325"/>
      <c r="L830" s="461" t="str">
        <f t="shared" si="100"/>
        <v/>
      </c>
      <c r="M830" s="147"/>
      <c r="N830" s="173"/>
      <c r="O830" s="173"/>
    </row>
    <row r="831" spans="1:15" s="1" customFormat="1">
      <c r="A831" s="530">
        <v>568514</v>
      </c>
      <c r="B831" s="531" t="s">
        <v>656</v>
      </c>
      <c r="C831" s="16"/>
      <c r="D831" s="61"/>
      <c r="E831" s="61"/>
      <c r="F831" s="81"/>
      <c r="G831" s="335">
        <f>IF(X=0,(IF(Me=0,Sa,Me*Sa)),(IF(Me=0,Sa*X,Me*X*Sa)))</f>
        <v>0</v>
      </c>
      <c r="H831" s="34"/>
      <c r="I831" s="37"/>
      <c r="J831" s="37"/>
      <c r="K831" s="325"/>
      <c r="L831" s="461" t="str">
        <f t="shared" si="100"/>
        <v/>
      </c>
      <c r="M831" s="147"/>
      <c r="N831" s="173"/>
      <c r="O831" s="173"/>
    </row>
    <row r="832" spans="1:15" s="1" customFormat="1">
      <c r="A832" s="530">
        <v>568515</v>
      </c>
      <c r="B832" s="531" t="s">
        <v>657</v>
      </c>
      <c r="C832" s="16"/>
      <c r="D832" s="61"/>
      <c r="E832" s="61"/>
      <c r="F832" s="81"/>
      <c r="G832" s="335">
        <f t="shared" si="99"/>
        <v>0</v>
      </c>
      <c r="H832" s="34"/>
      <c r="I832" s="37"/>
      <c r="J832" s="37"/>
      <c r="K832" s="325"/>
      <c r="L832" s="461" t="str">
        <f t="shared" si="100"/>
        <v/>
      </c>
      <c r="M832" s="147"/>
      <c r="N832" s="173"/>
      <c r="O832" s="173"/>
    </row>
    <row r="833" spans="1:15" s="1" customFormat="1">
      <c r="A833" s="530">
        <v>568516</v>
      </c>
      <c r="B833" s="531" t="s">
        <v>658</v>
      </c>
      <c r="C833" s="16"/>
      <c r="D833" s="61"/>
      <c r="E833" s="61"/>
      <c r="F833" s="183"/>
      <c r="G833" s="335">
        <f t="shared" si="99"/>
        <v>0</v>
      </c>
      <c r="H833" s="34"/>
      <c r="I833" s="37"/>
      <c r="J833" s="37"/>
      <c r="K833" s="325"/>
      <c r="L833" s="461" t="str">
        <f t="shared" si="100"/>
        <v/>
      </c>
      <c r="M833" s="147"/>
      <c r="N833" s="173"/>
      <c r="O833" s="173"/>
    </row>
    <row r="834" spans="1:15" s="1" customFormat="1">
      <c r="A834" s="530">
        <v>568520</v>
      </c>
      <c r="B834" s="531" t="s">
        <v>659</v>
      </c>
      <c r="C834" s="16"/>
      <c r="D834" s="61"/>
      <c r="E834" s="61"/>
      <c r="F834" s="81"/>
      <c r="G834" s="335">
        <f t="shared" si="99"/>
        <v>0</v>
      </c>
      <c r="H834" s="34"/>
      <c r="I834" s="37"/>
      <c r="J834" s="37"/>
      <c r="K834" s="325"/>
      <c r="L834" s="461" t="str">
        <f t="shared" si="100"/>
        <v/>
      </c>
      <c r="M834" s="147"/>
      <c r="N834" s="173"/>
      <c r="O834" s="173"/>
    </row>
    <row r="835" spans="1:15" s="1" customFormat="1">
      <c r="A835" s="530">
        <v>568521</v>
      </c>
      <c r="B835" s="531" t="s">
        <v>660</v>
      </c>
      <c r="C835" s="16"/>
      <c r="D835" s="61"/>
      <c r="E835" s="61"/>
      <c r="F835" s="81"/>
      <c r="G835" s="335">
        <f t="shared" si="99"/>
        <v>0</v>
      </c>
      <c r="H835" s="34"/>
      <c r="I835" s="37"/>
      <c r="J835" s="37"/>
      <c r="K835" s="325"/>
      <c r="L835" s="461" t="str">
        <f t="shared" si="100"/>
        <v/>
      </c>
      <c r="M835" s="147"/>
      <c r="N835" s="173"/>
      <c r="O835" s="173"/>
    </row>
    <row r="836" spans="1:15" s="1" customFormat="1">
      <c r="A836" s="530">
        <v>568522</v>
      </c>
      <c r="B836" s="531" t="s">
        <v>661</v>
      </c>
      <c r="C836" s="16"/>
      <c r="D836" s="61"/>
      <c r="E836" s="61"/>
      <c r="F836" s="81"/>
      <c r="G836" s="335">
        <f t="shared" si="99"/>
        <v>0</v>
      </c>
      <c r="H836" s="34"/>
      <c r="I836" s="37"/>
      <c r="J836" s="37"/>
      <c r="K836" s="325"/>
      <c r="L836" s="461" t="str">
        <f t="shared" si="100"/>
        <v/>
      </c>
      <c r="M836" s="147"/>
      <c r="N836" s="173"/>
      <c r="O836" s="173"/>
    </row>
    <row r="837" spans="1:15" s="1" customFormat="1">
      <c r="A837" s="530">
        <v>568530</v>
      </c>
      <c r="B837" s="531" t="s">
        <v>662</v>
      </c>
      <c r="C837" s="16"/>
      <c r="D837" s="61"/>
      <c r="E837" s="61"/>
      <c r="F837" s="81"/>
      <c r="G837" s="335">
        <f t="shared" si="99"/>
        <v>0</v>
      </c>
      <c r="H837" s="34"/>
      <c r="I837" s="37"/>
      <c r="J837" s="37"/>
      <c r="K837" s="325"/>
      <c r="L837" s="461" t="str">
        <f t="shared" si="100"/>
        <v/>
      </c>
      <c r="M837" s="147"/>
      <c r="N837" s="173"/>
      <c r="O837" s="173"/>
    </row>
    <row r="838" spans="1:15" s="1" customFormat="1">
      <c r="A838" s="530">
        <v>568532</v>
      </c>
      <c r="B838" s="531" t="s">
        <v>663</v>
      </c>
      <c r="C838" s="16"/>
      <c r="D838" s="61"/>
      <c r="E838" s="61"/>
      <c r="F838" s="81"/>
      <c r="G838" s="335">
        <f t="shared" si="99"/>
        <v>0</v>
      </c>
      <c r="H838" s="34"/>
      <c r="I838" s="37"/>
      <c r="J838" s="37"/>
      <c r="K838" s="325"/>
      <c r="L838" s="461" t="str">
        <f t="shared" si="100"/>
        <v/>
      </c>
      <c r="M838" s="147"/>
      <c r="N838" s="173"/>
      <c r="O838" s="173"/>
    </row>
    <row r="839" spans="1:15" s="1" customFormat="1">
      <c r="A839" s="530">
        <v>568533</v>
      </c>
      <c r="B839" s="531" t="s">
        <v>664</v>
      </c>
      <c r="C839" s="16"/>
      <c r="D839" s="61"/>
      <c r="E839" s="61"/>
      <c r="F839" s="81"/>
      <c r="G839" s="335">
        <f t="shared" si="99"/>
        <v>0</v>
      </c>
      <c r="H839" s="34"/>
      <c r="I839" s="37"/>
      <c r="J839" s="37"/>
      <c r="K839" s="325"/>
      <c r="L839" s="461" t="str">
        <f t="shared" si="100"/>
        <v/>
      </c>
      <c r="M839" s="147"/>
      <c r="N839" s="173"/>
      <c r="O839" s="173"/>
    </row>
    <row r="840" spans="1:15" s="1" customFormat="1">
      <c r="A840" s="530">
        <v>568536</v>
      </c>
      <c r="B840" s="531" t="s">
        <v>665</v>
      </c>
      <c r="C840" s="16"/>
      <c r="D840" s="61"/>
      <c r="E840" s="61"/>
      <c r="F840" s="81"/>
      <c r="G840" s="335">
        <f t="shared" si="99"/>
        <v>0</v>
      </c>
      <c r="H840" s="34"/>
      <c r="I840" s="37"/>
      <c r="J840" s="37"/>
      <c r="K840" s="325"/>
      <c r="L840" s="461" t="str">
        <f t="shared" si="100"/>
        <v/>
      </c>
      <c r="M840" s="147"/>
      <c r="N840" s="173"/>
      <c r="O840" s="173"/>
    </row>
    <row r="841" spans="1:15" s="1" customFormat="1">
      <c r="A841" s="530">
        <v>568537</v>
      </c>
      <c r="B841" s="531" t="s">
        <v>666</v>
      </c>
      <c r="C841" s="16"/>
      <c r="D841" s="61"/>
      <c r="E841" s="61"/>
      <c r="F841" s="81"/>
      <c r="G841" s="335">
        <f t="shared" si="99"/>
        <v>0</v>
      </c>
      <c r="H841" s="34"/>
      <c r="I841" s="37"/>
      <c r="J841" s="37"/>
      <c r="K841" s="325"/>
      <c r="L841" s="461" t="str">
        <f t="shared" si="100"/>
        <v/>
      </c>
      <c r="M841" s="147"/>
      <c r="N841" s="173"/>
      <c r="O841" s="173"/>
    </row>
    <row r="842" spans="1:15" s="1" customFormat="1">
      <c r="A842" s="530">
        <v>568539</v>
      </c>
      <c r="B842" s="531" t="s">
        <v>667</v>
      </c>
      <c r="C842" s="16"/>
      <c r="D842" s="61"/>
      <c r="E842" s="61"/>
      <c r="F842" s="81"/>
      <c r="G842" s="335">
        <f t="shared" si="99"/>
        <v>0</v>
      </c>
      <c r="H842" s="34"/>
      <c r="I842" s="37"/>
      <c r="J842" s="37"/>
      <c r="K842" s="325"/>
      <c r="L842" s="461" t="str">
        <f t="shared" si="100"/>
        <v/>
      </c>
      <c r="M842" s="147"/>
      <c r="N842" s="173"/>
      <c r="O842" s="173"/>
    </row>
    <row r="843" spans="1:15" s="1" customFormat="1">
      <c r="A843" s="530">
        <v>568542</v>
      </c>
      <c r="B843" s="531" t="s">
        <v>668</v>
      </c>
      <c r="C843" s="16"/>
      <c r="D843" s="61"/>
      <c r="E843" s="61"/>
      <c r="F843" s="81"/>
      <c r="G843" s="335">
        <f t="shared" si="99"/>
        <v>0</v>
      </c>
      <c r="H843" s="34"/>
      <c r="I843" s="37"/>
      <c r="J843" s="37"/>
      <c r="K843" s="325"/>
      <c r="L843" s="461" t="str">
        <f t="shared" si="100"/>
        <v/>
      </c>
      <c r="M843" s="147"/>
      <c r="N843" s="173"/>
      <c r="O843" s="173"/>
    </row>
    <row r="844" spans="1:15" s="1" customFormat="1">
      <c r="A844" s="530">
        <v>568544</v>
      </c>
      <c r="B844" s="531" t="s">
        <v>669</v>
      </c>
      <c r="C844" s="16"/>
      <c r="D844" s="61"/>
      <c r="E844" s="61"/>
      <c r="F844" s="81"/>
      <c r="G844" s="335">
        <f t="shared" si="99"/>
        <v>0</v>
      </c>
      <c r="H844" s="34"/>
      <c r="I844" s="37"/>
      <c r="J844" s="37"/>
      <c r="K844" s="325"/>
      <c r="L844" s="461" t="str">
        <f t="shared" si="100"/>
        <v/>
      </c>
      <c r="M844" s="147"/>
      <c r="N844" s="173"/>
      <c r="O844" s="173"/>
    </row>
    <row r="845" spans="1:15" s="1" customFormat="1">
      <c r="A845" s="530">
        <v>568551</v>
      </c>
      <c r="B845" s="531" t="s">
        <v>670</v>
      </c>
      <c r="C845" s="16"/>
      <c r="D845" s="61"/>
      <c r="E845" s="61"/>
      <c r="F845" s="81"/>
      <c r="G845" s="335">
        <f t="shared" si="99"/>
        <v>0</v>
      </c>
      <c r="H845" s="34"/>
      <c r="I845" s="37"/>
      <c r="J845" s="37"/>
      <c r="K845" s="325"/>
      <c r="L845" s="461" t="str">
        <f t="shared" si="100"/>
        <v/>
      </c>
      <c r="M845" s="147"/>
      <c r="N845" s="173"/>
      <c r="O845" s="173"/>
    </row>
    <row r="846" spans="1:15" s="1" customFormat="1">
      <c r="A846" s="530">
        <v>568553</v>
      </c>
      <c r="B846" s="532" t="s">
        <v>671</v>
      </c>
      <c r="C846" s="16"/>
      <c r="D846" s="61"/>
      <c r="E846" s="61"/>
      <c r="F846" s="81"/>
      <c r="G846" s="335">
        <f t="shared" si="99"/>
        <v>0</v>
      </c>
      <c r="H846" s="34"/>
      <c r="I846" s="37"/>
      <c r="J846" s="37"/>
      <c r="K846" s="325"/>
      <c r="L846" s="461" t="str">
        <f t="shared" si="100"/>
        <v/>
      </c>
      <c r="M846" s="147"/>
      <c r="N846" s="173"/>
      <c r="O846" s="173"/>
    </row>
    <row r="847" spans="1:15" s="1" customFormat="1">
      <c r="A847" s="530">
        <v>568554</v>
      </c>
      <c r="B847" s="531" t="s">
        <v>672</v>
      </c>
      <c r="C847" s="16"/>
      <c r="D847" s="61"/>
      <c r="E847" s="61"/>
      <c r="F847" s="81"/>
      <c r="G847" s="335">
        <f t="shared" si="99"/>
        <v>0</v>
      </c>
      <c r="H847" s="34"/>
      <c r="I847" s="37"/>
      <c r="J847" s="37"/>
      <c r="K847" s="325"/>
      <c r="L847" s="461" t="str">
        <f t="shared" si="100"/>
        <v/>
      </c>
      <c r="M847" s="147"/>
      <c r="N847" s="173"/>
      <c r="O847" s="173"/>
    </row>
    <row r="848" spans="1:15" s="1" customFormat="1">
      <c r="A848" s="530">
        <v>568557</v>
      </c>
      <c r="B848" s="531" t="s">
        <v>673</v>
      </c>
      <c r="C848" s="16"/>
      <c r="D848" s="61"/>
      <c r="E848" s="61"/>
      <c r="F848" s="81"/>
      <c r="G848" s="335">
        <f t="shared" si="99"/>
        <v>0</v>
      </c>
      <c r="H848" s="34"/>
      <c r="I848" s="37"/>
      <c r="J848" s="37"/>
      <c r="K848" s="325"/>
      <c r="L848" s="461" t="str">
        <f t="shared" si="100"/>
        <v/>
      </c>
      <c r="M848" s="147"/>
      <c r="N848" s="173"/>
      <c r="O848" s="173"/>
    </row>
    <row r="849" spans="1:15" s="1" customFormat="1">
      <c r="A849" s="530">
        <v>568560</v>
      </c>
      <c r="B849" s="531" t="s">
        <v>674</v>
      </c>
      <c r="C849" s="16"/>
      <c r="D849" s="61"/>
      <c r="E849" s="61"/>
      <c r="F849" s="81"/>
      <c r="G849" s="335">
        <f t="shared" si="99"/>
        <v>0</v>
      </c>
      <c r="H849" s="34"/>
      <c r="I849" s="37"/>
      <c r="J849" s="37"/>
      <c r="K849" s="325"/>
      <c r="L849" s="461" t="str">
        <f t="shared" si="100"/>
        <v/>
      </c>
      <c r="M849" s="147"/>
      <c r="N849" s="173"/>
      <c r="O849" s="173"/>
    </row>
    <row r="850" spans="1:15" s="1" customFormat="1">
      <c r="A850" s="530">
        <v>568561</v>
      </c>
      <c r="B850" s="531" t="s">
        <v>675</v>
      </c>
      <c r="C850" s="16"/>
      <c r="D850" s="61"/>
      <c r="E850" s="61"/>
      <c r="F850" s="81"/>
      <c r="G850" s="335">
        <f t="shared" si="99"/>
        <v>0</v>
      </c>
      <c r="H850" s="34"/>
      <c r="I850" s="37"/>
      <c r="J850" s="37"/>
      <c r="K850" s="325"/>
      <c r="L850" s="461" t="str">
        <f t="shared" si="100"/>
        <v/>
      </c>
      <c r="M850" s="147"/>
      <c r="N850" s="173"/>
      <c r="O850" s="173"/>
    </row>
    <row r="851" spans="1:15" s="1" customFormat="1">
      <c r="A851" s="530">
        <v>568562</v>
      </c>
      <c r="B851" s="532" t="s">
        <v>676</v>
      </c>
      <c r="C851" s="16"/>
      <c r="D851" s="61"/>
      <c r="E851" s="61"/>
      <c r="F851" s="81"/>
      <c r="G851" s="335">
        <f t="shared" si="99"/>
        <v>0</v>
      </c>
      <c r="H851" s="34"/>
      <c r="I851" s="37"/>
      <c r="J851" s="37"/>
      <c r="K851" s="325"/>
      <c r="L851" s="461" t="str">
        <f t="shared" si="100"/>
        <v/>
      </c>
      <c r="M851" s="147"/>
      <c r="N851" s="173"/>
      <c r="O851" s="173"/>
    </row>
    <row r="852" spans="1:15" s="1" customFormat="1">
      <c r="A852" s="530">
        <v>568563</v>
      </c>
      <c r="B852" s="531" t="s">
        <v>677</v>
      </c>
      <c r="C852" s="16"/>
      <c r="D852" s="61"/>
      <c r="E852" s="61"/>
      <c r="F852" s="81"/>
      <c r="G852" s="335">
        <f t="shared" si="99"/>
        <v>0</v>
      </c>
      <c r="H852" s="34"/>
      <c r="I852" s="37"/>
      <c r="J852" s="37"/>
      <c r="K852" s="325"/>
      <c r="L852" s="461" t="str">
        <f t="shared" si="100"/>
        <v/>
      </c>
      <c r="M852" s="147"/>
      <c r="N852" s="173"/>
      <c r="O852" s="173"/>
    </row>
    <row r="853" spans="1:15" s="1" customFormat="1">
      <c r="A853" s="530">
        <v>568564</v>
      </c>
      <c r="B853" s="531" t="s">
        <v>678</v>
      </c>
      <c r="C853" s="16"/>
      <c r="D853" s="61"/>
      <c r="E853" s="61"/>
      <c r="F853" s="81"/>
      <c r="G853" s="335">
        <f t="shared" si="99"/>
        <v>0</v>
      </c>
      <c r="H853" s="34"/>
      <c r="I853" s="37"/>
      <c r="J853" s="37"/>
      <c r="K853" s="325"/>
      <c r="L853" s="461" t="str">
        <f t="shared" si="100"/>
        <v/>
      </c>
      <c r="M853" s="147"/>
      <c r="N853" s="173"/>
      <c r="O853" s="173"/>
    </row>
    <row r="854" spans="1:15" s="1" customFormat="1">
      <c r="A854" s="530">
        <v>568566</v>
      </c>
      <c r="B854" s="531" t="s">
        <v>679</v>
      </c>
      <c r="C854" s="16"/>
      <c r="D854" s="61"/>
      <c r="E854" s="61"/>
      <c r="F854" s="81"/>
      <c r="G854" s="335">
        <f t="shared" si="99"/>
        <v>0</v>
      </c>
      <c r="H854" s="34"/>
      <c r="I854" s="37"/>
      <c r="J854" s="37"/>
      <c r="K854" s="325"/>
      <c r="L854" s="461" t="str">
        <f t="shared" si="100"/>
        <v/>
      </c>
      <c r="M854" s="147"/>
      <c r="N854" s="173"/>
      <c r="O854" s="173"/>
    </row>
    <row r="855" spans="1:15" s="1" customFormat="1">
      <c r="A855" s="530">
        <v>568568</v>
      </c>
      <c r="B855" s="531" t="s">
        <v>680</v>
      </c>
      <c r="C855" s="16"/>
      <c r="D855" s="61"/>
      <c r="E855" s="61"/>
      <c r="F855" s="81"/>
      <c r="G855" s="335">
        <f t="shared" si="99"/>
        <v>0</v>
      </c>
      <c r="H855" s="34"/>
      <c r="I855" s="37"/>
      <c r="J855" s="37"/>
      <c r="K855" s="325"/>
      <c r="L855" s="461" t="str">
        <f t="shared" si="100"/>
        <v/>
      </c>
      <c r="M855" s="147"/>
      <c r="N855" s="173"/>
      <c r="O855" s="173"/>
    </row>
    <row r="856" spans="1:15" s="1" customFormat="1">
      <c r="A856" s="530">
        <v>568569</v>
      </c>
      <c r="B856" s="532" t="s">
        <v>681</v>
      </c>
      <c r="C856" s="16"/>
      <c r="D856" s="61"/>
      <c r="E856" s="61"/>
      <c r="F856" s="81"/>
      <c r="G856" s="335">
        <f t="shared" si="99"/>
        <v>0</v>
      </c>
      <c r="H856" s="34"/>
      <c r="I856" s="37"/>
      <c r="J856" s="37"/>
      <c r="K856" s="325"/>
      <c r="L856" s="461" t="str">
        <f t="shared" si="100"/>
        <v/>
      </c>
      <c r="M856" s="147"/>
      <c r="N856" s="173"/>
      <c r="O856" s="173"/>
    </row>
    <row r="857" spans="1:15" s="1" customFormat="1">
      <c r="A857" s="530">
        <v>568570</v>
      </c>
      <c r="B857" s="531" t="s">
        <v>650</v>
      </c>
      <c r="C857" s="16"/>
      <c r="D857" s="61"/>
      <c r="E857" s="61"/>
      <c r="F857" s="81"/>
      <c r="G857" s="335">
        <f t="shared" si="99"/>
        <v>0</v>
      </c>
      <c r="H857" s="34"/>
      <c r="I857" s="37"/>
      <c r="J857" s="37"/>
      <c r="K857" s="325"/>
      <c r="L857" s="461" t="str">
        <f t="shared" si="100"/>
        <v/>
      </c>
      <c r="M857" s="147"/>
      <c r="N857" s="173"/>
      <c r="O857" s="173"/>
    </row>
    <row r="858" spans="1:15" s="1" customFormat="1">
      <c r="A858" s="530">
        <v>568571</v>
      </c>
      <c r="B858" s="531" t="s">
        <v>682</v>
      </c>
      <c r="C858" s="16"/>
      <c r="D858" s="61"/>
      <c r="E858" s="61"/>
      <c r="F858" s="81"/>
      <c r="G858" s="335">
        <f t="shared" si="99"/>
        <v>0</v>
      </c>
      <c r="H858" s="34"/>
      <c r="I858" s="37"/>
      <c r="J858" s="37"/>
      <c r="K858" s="325"/>
      <c r="L858" s="461" t="str">
        <f t="shared" si="100"/>
        <v/>
      </c>
      <c r="M858" s="147"/>
      <c r="N858" s="173"/>
      <c r="O858" s="173"/>
    </row>
    <row r="859" spans="1:15" s="1" customFormat="1">
      <c r="A859" s="530">
        <v>568573</v>
      </c>
      <c r="B859" s="531" t="s">
        <v>683</v>
      </c>
      <c r="C859" s="16"/>
      <c r="D859" s="61"/>
      <c r="E859" s="61"/>
      <c r="F859" s="81"/>
      <c r="G859" s="335">
        <f t="shared" si="99"/>
        <v>0</v>
      </c>
      <c r="H859" s="34"/>
      <c r="I859" s="37"/>
      <c r="J859" s="37"/>
      <c r="K859" s="325"/>
      <c r="L859" s="461" t="str">
        <f t="shared" si="100"/>
        <v/>
      </c>
      <c r="M859" s="147"/>
      <c r="N859" s="173"/>
      <c r="O859" s="173"/>
    </row>
    <row r="860" spans="1:15" s="1" customFormat="1">
      <c r="A860" s="530">
        <v>568574</v>
      </c>
      <c r="B860" s="531" t="s">
        <v>684</v>
      </c>
      <c r="C860" s="16"/>
      <c r="D860" s="61"/>
      <c r="E860" s="61"/>
      <c r="F860" s="81"/>
      <c r="G860" s="335">
        <f t="shared" si="99"/>
        <v>0</v>
      </c>
      <c r="H860" s="34"/>
      <c r="I860" s="37"/>
      <c r="J860" s="37"/>
      <c r="K860" s="325"/>
      <c r="L860" s="461" t="str">
        <f t="shared" si="100"/>
        <v/>
      </c>
      <c r="M860" s="147"/>
      <c r="N860" s="173"/>
      <c r="O860" s="173"/>
    </row>
    <row r="861" spans="1:15" s="1" customFormat="1">
      <c r="A861" s="530">
        <v>568575</v>
      </c>
      <c r="B861" s="531" t="s">
        <v>685</v>
      </c>
      <c r="C861" s="16"/>
      <c r="D861" s="61"/>
      <c r="E861" s="61"/>
      <c r="F861" s="81"/>
      <c r="G861" s="335">
        <f t="shared" si="99"/>
        <v>0</v>
      </c>
      <c r="H861" s="34"/>
      <c r="I861" s="37"/>
      <c r="J861" s="37"/>
      <c r="K861" s="325"/>
      <c r="L861" s="461" t="str">
        <f t="shared" si="100"/>
        <v/>
      </c>
      <c r="M861" s="147"/>
      <c r="N861" s="173"/>
      <c r="O861" s="173"/>
    </row>
    <row r="862" spans="1:15" s="1" customFormat="1">
      <c r="A862" s="530">
        <v>568577</v>
      </c>
      <c r="B862" s="531" t="s">
        <v>686</v>
      </c>
      <c r="C862" s="16"/>
      <c r="D862" s="61"/>
      <c r="E862" s="61"/>
      <c r="F862" s="81"/>
      <c r="G862" s="335">
        <f t="shared" si="99"/>
        <v>0</v>
      </c>
      <c r="H862" s="34"/>
      <c r="I862" s="37"/>
      <c r="J862" s="37"/>
      <c r="K862" s="325"/>
      <c r="L862" s="461" t="str">
        <f t="shared" si="100"/>
        <v/>
      </c>
      <c r="M862" s="147"/>
      <c r="N862" s="173"/>
      <c r="O862" s="173"/>
    </row>
    <row r="863" spans="1:15" s="1" customFormat="1">
      <c r="A863" s="530">
        <v>568580</v>
      </c>
      <c r="B863" s="531" t="s">
        <v>687</v>
      </c>
      <c r="C863" s="16"/>
      <c r="D863" s="61"/>
      <c r="E863" s="61"/>
      <c r="F863" s="81"/>
      <c r="G863" s="335">
        <f t="shared" si="99"/>
        <v>0</v>
      </c>
      <c r="H863" s="34"/>
      <c r="I863" s="37"/>
      <c r="J863" s="37"/>
      <c r="K863" s="325"/>
      <c r="L863" s="461" t="str">
        <f t="shared" si="100"/>
        <v/>
      </c>
      <c r="M863" s="147"/>
      <c r="N863" s="173"/>
      <c r="O863" s="173"/>
    </row>
    <row r="864" spans="1:15" s="1" customFormat="1">
      <c r="A864" s="530">
        <v>568591</v>
      </c>
      <c r="B864" s="532" t="s">
        <v>688</v>
      </c>
      <c r="C864" s="16"/>
      <c r="D864" s="61"/>
      <c r="E864" s="61"/>
      <c r="F864" s="183"/>
      <c r="G864" s="335">
        <f t="shared" si="99"/>
        <v>0</v>
      </c>
      <c r="H864" s="34"/>
      <c r="I864" s="37"/>
      <c r="J864" s="37"/>
      <c r="K864" s="325"/>
      <c r="L864" s="461" t="str">
        <f t="shared" si="100"/>
        <v/>
      </c>
      <c r="M864" s="147"/>
      <c r="N864" s="173"/>
      <c r="O864" s="173"/>
    </row>
    <row r="865" spans="1:15" s="1" customFormat="1">
      <c r="A865" s="530">
        <v>568592</v>
      </c>
      <c r="B865" s="531" t="s">
        <v>468</v>
      </c>
      <c r="C865" s="16"/>
      <c r="D865" s="61"/>
      <c r="E865" s="61"/>
      <c r="F865" s="183"/>
      <c r="G865" s="335">
        <f t="shared" si="99"/>
        <v>0</v>
      </c>
      <c r="H865" s="34"/>
      <c r="I865" s="37"/>
      <c r="J865" s="37"/>
      <c r="K865" s="325"/>
      <c r="L865" s="461" t="str">
        <f t="shared" si="100"/>
        <v/>
      </c>
      <c r="M865" s="147"/>
      <c r="N865" s="173"/>
      <c r="O865" s="173"/>
    </row>
    <row r="866" spans="1:15" s="1" customFormat="1">
      <c r="A866" s="530">
        <v>568594</v>
      </c>
      <c r="B866" s="531" t="s">
        <v>689</v>
      </c>
      <c r="C866" s="16"/>
      <c r="D866" s="61"/>
      <c r="E866" s="61"/>
      <c r="F866" s="183"/>
      <c r="G866" s="335">
        <f t="shared" si="99"/>
        <v>0</v>
      </c>
      <c r="H866" s="34"/>
      <c r="I866" s="37"/>
      <c r="J866" s="37"/>
      <c r="K866" s="325"/>
      <c r="L866" s="461" t="str">
        <f t="shared" si="100"/>
        <v/>
      </c>
      <c r="M866" s="147"/>
      <c r="N866" s="173"/>
      <c r="O866" s="173"/>
    </row>
    <row r="867" spans="1:15" s="1" customFormat="1">
      <c r="A867" s="530">
        <v>568595</v>
      </c>
      <c r="B867" s="531" t="s">
        <v>690</v>
      </c>
      <c r="C867" s="16"/>
      <c r="D867" s="61"/>
      <c r="E867" s="61"/>
      <c r="F867" s="81"/>
      <c r="G867" s="335">
        <f>IF(X=0,(IF(Me=0,Sa,Me*Sa)),(IF(Me=0,Sa*X,Me*X*Sa)))</f>
        <v>0</v>
      </c>
      <c r="H867" s="34"/>
      <c r="I867" s="37"/>
      <c r="J867" s="37"/>
      <c r="K867" s="325"/>
      <c r="L867" s="461" t="str">
        <f t="shared" si="100"/>
        <v/>
      </c>
      <c r="M867" s="147"/>
      <c r="N867" s="173"/>
      <c r="O867" s="173"/>
    </row>
    <row r="868" spans="1:15" s="1" customFormat="1">
      <c r="A868" s="530">
        <v>568597</v>
      </c>
      <c r="B868" s="531" t="s">
        <v>691</v>
      </c>
      <c r="C868" s="16"/>
      <c r="D868" s="61"/>
      <c r="E868" s="61"/>
      <c r="F868" s="81"/>
      <c r="G868" s="335">
        <f>IF(X=0,(IF(Me=0,Sa,Me*Sa)),(IF(Me=0,Sa*X,Me*X*Sa)))</f>
        <v>0</v>
      </c>
      <c r="H868" s="34"/>
      <c r="I868" s="37"/>
      <c r="J868" s="37"/>
      <c r="K868" s="325"/>
      <c r="L868" s="461" t="str">
        <f t="shared" si="100"/>
        <v/>
      </c>
      <c r="M868" s="147"/>
      <c r="N868" s="173"/>
      <c r="O868" s="173"/>
    </row>
    <row r="869" spans="1:15" s="1" customFormat="1">
      <c r="A869" s="530">
        <v>568598</v>
      </c>
      <c r="B869" s="531" t="s">
        <v>692</v>
      </c>
      <c r="C869" s="16"/>
      <c r="D869" s="61"/>
      <c r="E869" s="61"/>
      <c r="F869" s="81"/>
      <c r="G869" s="335">
        <f>IF(X=0,(IF(Me=0,Sa,Me*Sa)),(IF(Me=0,Sa*X,Me*X*Sa)))</f>
        <v>0</v>
      </c>
      <c r="H869" s="34"/>
      <c r="I869" s="37"/>
      <c r="J869" s="37"/>
      <c r="K869" s="325"/>
      <c r="L869" s="461" t="str">
        <f t="shared" si="100"/>
        <v/>
      </c>
      <c r="M869" s="147"/>
      <c r="N869" s="173"/>
      <c r="O869" s="173"/>
    </row>
    <row r="870" spans="1:15" s="1" customFormat="1">
      <c r="A870" s="530">
        <v>568599</v>
      </c>
      <c r="B870" s="532" t="s">
        <v>693</v>
      </c>
      <c r="C870" s="16" t="s">
        <v>720</v>
      </c>
      <c r="D870" s="192"/>
      <c r="E870" s="192"/>
      <c r="F870" s="193"/>
      <c r="G870" s="336">
        <f>IF(X=0,(IF(Me=0,Sa,Me*Sa)),(IF(Me=0,Sa*X,Me*X*Sa)))</f>
        <v>0</v>
      </c>
      <c r="H870" s="34"/>
      <c r="I870" s="37"/>
      <c r="J870" s="37"/>
      <c r="K870" s="325"/>
      <c r="L870" s="461" t="str">
        <f t="shared" si="100"/>
        <v/>
      </c>
      <c r="M870" s="147"/>
      <c r="N870" s="173"/>
      <c r="O870" s="173"/>
    </row>
    <row r="871" spans="1:15" s="1" customFormat="1" ht="14" thickBot="1">
      <c r="A871" s="201" t="s">
        <v>149</v>
      </c>
      <c r="C871" s="18"/>
      <c r="D871" s="37"/>
      <c r="E871" s="54"/>
      <c r="F871" s="76" t="s">
        <v>722</v>
      </c>
      <c r="G871" s="340">
        <f>SUM(G828:G870)</f>
        <v>0</v>
      </c>
      <c r="H871" s="34"/>
      <c r="I871" s="37"/>
      <c r="J871" s="37"/>
      <c r="K871" s="324"/>
      <c r="L871" s="340">
        <f>SUM(L828:L870)</f>
        <v>0</v>
      </c>
      <c r="M871" s="147"/>
      <c r="N871" s="173"/>
      <c r="O871" s="173"/>
    </row>
    <row r="872" spans="1:15" s="1" customFormat="1" ht="0.75" customHeight="1" thickTop="1">
      <c r="A872" s="198"/>
      <c r="C872" s="17"/>
      <c r="D872" s="37"/>
      <c r="E872" s="54"/>
      <c r="F872" s="37"/>
      <c r="G872" s="37"/>
      <c r="H872" s="34"/>
      <c r="I872" s="37"/>
      <c r="J872" s="37"/>
      <c r="K872" s="324"/>
      <c r="L872" s="457"/>
      <c r="M872" s="147"/>
      <c r="N872" s="173"/>
      <c r="O872" s="173"/>
    </row>
    <row r="873" spans="1:15" s="1" customFormat="1" ht="24.75" customHeight="1" thickTop="1">
      <c r="A873" s="200" t="s">
        <v>171</v>
      </c>
      <c r="B873" s="13"/>
      <c r="C873" s="17"/>
      <c r="D873" s="149" t="s">
        <v>41</v>
      </c>
      <c r="E873" s="150" t="s">
        <v>13</v>
      </c>
      <c r="F873" s="149" t="s">
        <v>14</v>
      </c>
      <c r="G873" s="149" t="s">
        <v>15</v>
      </c>
      <c r="H873" s="149" t="s">
        <v>16</v>
      </c>
      <c r="I873" s="151" t="s">
        <v>17</v>
      </c>
      <c r="J873" s="151"/>
      <c r="K873" s="324"/>
      <c r="L873" s="459" t="s">
        <v>18</v>
      </c>
      <c r="M873" s="147"/>
      <c r="N873" s="173"/>
      <c r="O873" s="173"/>
    </row>
    <row r="874" spans="1:15" s="1" customFormat="1">
      <c r="A874" s="196">
        <v>611110</v>
      </c>
      <c r="B874" s="7" t="s">
        <v>180</v>
      </c>
      <c r="C874" s="16"/>
      <c r="D874" s="61"/>
      <c r="E874" s="61"/>
      <c r="F874" s="81"/>
      <c r="G874" s="334">
        <f t="shared" ref="G874:G880" si="101">IF(X=0,(IF(Me=0,Sa,Me*Sa)),(IF(Me=0,Sa*X,Me*X*Sa)))</f>
        <v>0</v>
      </c>
      <c r="H874" s="332">
        <f t="shared" ref="H874:H880" si="102">IF(Sum,Sos,0)</f>
        <v>0</v>
      </c>
      <c r="I874" s="333">
        <f t="shared" ref="I874:I880" si="103">IF(Prosent&lt;&gt;0,(Sum*Prosent)/100,0)</f>
        <v>0</v>
      </c>
      <c r="J874" s="37"/>
      <c r="K874" s="325"/>
      <c r="L874" s="461" t="str">
        <f t="shared" ref="L874:L929" si="104">IF(FMVA&lt;&gt;"",(Sum*mva)-Sum,"")</f>
        <v/>
      </c>
      <c r="M874" s="147"/>
      <c r="N874" s="173"/>
      <c r="O874" s="173"/>
    </row>
    <row r="875" spans="1:15" s="1" customFormat="1">
      <c r="A875" s="196">
        <v>611112</v>
      </c>
      <c r="B875" s="7" t="s">
        <v>694</v>
      </c>
      <c r="C875" s="16"/>
      <c r="D875" s="61"/>
      <c r="E875" s="61"/>
      <c r="F875" s="81"/>
      <c r="G875" s="335">
        <f t="shared" si="101"/>
        <v>0</v>
      </c>
      <c r="H875" s="332">
        <f t="shared" si="102"/>
        <v>0</v>
      </c>
      <c r="I875" s="333">
        <f t="shared" si="103"/>
        <v>0</v>
      </c>
      <c r="J875" s="37"/>
      <c r="K875" s="325"/>
      <c r="L875" s="461" t="str">
        <f t="shared" si="104"/>
        <v/>
      </c>
      <c r="M875" s="147"/>
      <c r="N875" s="173"/>
      <c r="O875" s="173"/>
    </row>
    <row r="876" spans="1:15" s="1" customFormat="1">
      <c r="A876" s="196">
        <v>611114</v>
      </c>
      <c r="B876" s="7" t="s">
        <v>695</v>
      </c>
      <c r="C876" s="16"/>
      <c r="D876" s="61"/>
      <c r="E876" s="61"/>
      <c r="F876" s="81"/>
      <c r="G876" s="335">
        <f t="shared" si="101"/>
        <v>0</v>
      </c>
      <c r="H876" s="332">
        <f t="shared" si="102"/>
        <v>0</v>
      </c>
      <c r="I876" s="333">
        <f t="shared" si="103"/>
        <v>0</v>
      </c>
      <c r="J876" s="37"/>
      <c r="K876" s="325"/>
      <c r="L876" s="461" t="str">
        <f t="shared" si="104"/>
        <v/>
      </c>
      <c r="M876" s="147"/>
      <c r="N876" s="173"/>
      <c r="O876" s="173"/>
    </row>
    <row r="877" spans="1:15" s="1" customFormat="1">
      <c r="A877" s="196">
        <v>613720</v>
      </c>
      <c r="B877" s="7" t="s">
        <v>696</v>
      </c>
      <c r="C877" s="16"/>
      <c r="D877" s="61"/>
      <c r="E877" s="61"/>
      <c r="F877" s="81"/>
      <c r="G877" s="335">
        <f t="shared" si="101"/>
        <v>0</v>
      </c>
      <c r="H877" s="332">
        <f t="shared" si="102"/>
        <v>0</v>
      </c>
      <c r="I877" s="333">
        <f t="shared" si="103"/>
        <v>0</v>
      </c>
      <c r="J877" s="37"/>
      <c r="K877" s="325"/>
      <c r="L877" s="461" t="str">
        <f t="shared" si="104"/>
        <v/>
      </c>
      <c r="M877" s="147"/>
      <c r="N877" s="173"/>
      <c r="O877" s="173"/>
    </row>
    <row r="878" spans="1:15" s="1" customFormat="1">
      <c r="A878" s="196">
        <v>614090</v>
      </c>
      <c r="B878" s="7" t="s">
        <v>184</v>
      </c>
      <c r="C878" s="16"/>
      <c r="D878" s="61"/>
      <c r="E878" s="61"/>
      <c r="F878" s="81"/>
      <c r="G878" s="335">
        <f t="shared" si="101"/>
        <v>0</v>
      </c>
      <c r="H878" s="332">
        <f t="shared" si="102"/>
        <v>0</v>
      </c>
      <c r="I878" s="333">
        <f t="shared" si="103"/>
        <v>0</v>
      </c>
      <c r="J878" s="37"/>
      <c r="K878" s="325"/>
      <c r="L878" s="461" t="str">
        <f t="shared" si="104"/>
        <v/>
      </c>
      <c r="M878" s="147"/>
      <c r="N878" s="173"/>
      <c r="O878" s="173"/>
    </row>
    <row r="879" spans="1:15" s="1" customFormat="1">
      <c r="A879" s="196">
        <v>614091</v>
      </c>
      <c r="B879" s="7" t="s">
        <v>185</v>
      </c>
      <c r="C879" s="16"/>
      <c r="D879" s="46"/>
      <c r="E879" s="61"/>
      <c r="F879" s="84"/>
      <c r="G879" s="335">
        <f t="shared" si="101"/>
        <v>0</v>
      </c>
      <c r="H879" s="332">
        <f t="shared" si="102"/>
        <v>0</v>
      </c>
      <c r="I879" s="333">
        <f t="shared" si="103"/>
        <v>0</v>
      </c>
      <c r="J879" s="37"/>
      <c r="K879" s="325"/>
      <c r="L879" s="461" t="str">
        <f t="shared" si="104"/>
        <v/>
      </c>
      <c r="M879" s="147"/>
      <c r="N879" s="173"/>
      <c r="O879" s="173"/>
    </row>
    <row r="880" spans="1:15" s="1" customFormat="1">
      <c r="A880" s="196">
        <v>614092</v>
      </c>
      <c r="B880" s="7" t="s">
        <v>223</v>
      </c>
      <c r="C880" s="16"/>
      <c r="D880" s="61"/>
      <c r="E880" s="61"/>
      <c r="F880" s="81"/>
      <c r="G880" s="335">
        <f t="shared" si="101"/>
        <v>0</v>
      </c>
      <c r="H880" s="332">
        <f t="shared" si="102"/>
        <v>0</v>
      </c>
      <c r="I880" s="333">
        <f t="shared" si="103"/>
        <v>0</v>
      </c>
      <c r="J880" s="37"/>
      <c r="K880" s="325"/>
      <c r="L880" s="461" t="str">
        <f t="shared" si="104"/>
        <v/>
      </c>
      <c r="M880" s="147"/>
      <c r="N880" s="173"/>
      <c r="O880" s="173"/>
    </row>
    <row r="881" spans="1:15" s="1" customFormat="1">
      <c r="A881" s="196">
        <v>614095</v>
      </c>
      <c r="B881" s="7" t="s">
        <v>186</v>
      </c>
      <c r="C881" s="16"/>
      <c r="D881" s="62"/>
      <c r="E881" s="62"/>
      <c r="F881" s="80"/>
      <c r="G881" s="341">
        <f>SUM(I874:I880)</f>
        <v>0</v>
      </c>
      <c r="H881" s="34"/>
      <c r="I881" s="35" t="s">
        <v>723</v>
      </c>
      <c r="J881" s="35"/>
      <c r="K881" s="509"/>
      <c r="L881" s="461"/>
      <c r="M881" s="147"/>
      <c r="N881" s="173"/>
      <c r="O881" s="173"/>
    </row>
    <row r="882" spans="1:15" s="1" customFormat="1">
      <c r="A882" s="196">
        <v>618610</v>
      </c>
      <c r="B882" s="7" t="s">
        <v>226</v>
      </c>
      <c r="C882" s="16"/>
      <c r="D882" s="61"/>
      <c r="E882" s="61"/>
      <c r="F882" s="81"/>
      <c r="G882" s="335">
        <f t="shared" ref="G882:G912" si="105">IF(X=0,(IF(Me=0,Sa,Me*Sa)),(IF(Me=0,Sa*X,Me*X*Sa)))</f>
        <v>0</v>
      </c>
      <c r="H882" s="34"/>
      <c r="I882" s="37"/>
      <c r="J882" s="37"/>
      <c r="K882" s="325"/>
      <c r="L882" s="461" t="str">
        <f t="shared" si="104"/>
        <v/>
      </c>
      <c r="M882" s="147"/>
      <c r="N882" s="173"/>
      <c r="O882" s="173"/>
    </row>
    <row r="883" spans="1:15" s="1" customFormat="1">
      <c r="A883" s="196">
        <v>618620</v>
      </c>
      <c r="B883" s="7" t="s">
        <v>227</v>
      </c>
      <c r="C883" s="16"/>
      <c r="D883" s="61"/>
      <c r="E883" s="61"/>
      <c r="F883" s="81"/>
      <c r="G883" s="335">
        <f t="shared" si="105"/>
        <v>0</v>
      </c>
      <c r="H883" s="34"/>
      <c r="I883" s="37"/>
      <c r="J883" s="37"/>
      <c r="K883" s="325"/>
      <c r="L883" s="461" t="str">
        <f t="shared" si="104"/>
        <v/>
      </c>
      <c r="M883" s="147"/>
      <c r="N883" s="173"/>
      <c r="O883" s="173"/>
    </row>
    <row r="884" spans="1:15" s="1" customFormat="1">
      <c r="A884" s="196">
        <v>618621</v>
      </c>
      <c r="B884" s="7" t="s">
        <v>228</v>
      </c>
      <c r="C884" s="16"/>
      <c r="D884" s="61"/>
      <c r="E884" s="61"/>
      <c r="F884" s="81"/>
      <c r="G884" s="335">
        <f t="shared" si="105"/>
        <v>0</v>
      </c>
      <c r="H884" s="34"/>
      <c r="I884" s="37"/>
      <c r="J884" s="37"/>
      <c r="K884" s="325"/>
      <c r="L884" s="461" t="str">
        <f t="shared" si="104"/>
        <v/>
      </c>
      <c r="M884" s="147"/>
      <c r="N884" s="173"/>
      <c r="O884" s="173"/>
    </row>
    <row r="885" spans="1:15" s="1" customFormat="1">
      <c r="A885" s="196">
        <v>618622</v>
      </c>
      <c r="B885" s="7" t="s">
        <v>229</v>
      </c>
      <c r="C885" s="16"/>
      <c r="D885" s="61"/>
      <c r="E885" s="61"/>
      <c r="F885" s="81"/>
      <c r="G885" s="335">
        <f t="shared" si="105"/>
        <v>0</v>
      </c>
      <c r="H885" s="34"/>
      <c r="I885" s="37"/>
      <c r="J885" s="37"/>
      <c r="K885" s="325"/>
      <c r="L885" s="461" t="str">
        <f t="shared" si="104"/>
        <v/>
      </c>
      <c r="M885" s="147"/>
      <c r="N885" s="173"/>
      <c r="O885" s="173"/>
    </row>
    <row r="886" spans="1:15" s="1" customFormat="1">
      <c r="A886" s="196">
        <v>618625</v>
      </c>
      <c r="B886" s="7" t="s">
        <v>697</v>
      </c>
      <c r="C886" s="16"/>
      <c r="D886" s="61"/>
      <c r="E886" s="61"/>
      <c r="F886" s="81"/>
      <c r="G886" s="335">
        <f>IF(X=0,(IF(Me=0,Sa,Me*Sa)),(IF(Me=0,Sa*X,Me*X*Sa)))</f>
        <v>0</v>
      </c>
      <c r="H886" s="34"/>
      <c r="I886" s="37"/>
      <c r="J886" s="37"/>
      <c r="K886" s="325"/>
      <c r="L886" s="461" t="str">
        <f>IF(FMVA&lt;&gt;"",(Sum*mva)-Sum,"")</f>
        <v/>
      </c>
      <c r="M886" s="147"/>
      <c r="N886" s="173"/>
      <c r="O886" s="173"/>
    </row>
    <row r="887" spans="1:15" s="1" customFormat="1">
      <c r="A887" s="196">
        <v>618640</v>
      </c>
      <c r="B887" s="7" t="s">
        <v>698</v>
      </c>
      <c r="C887" s="16"/>
      <c r="D887" s="61"/>
      <c r="E887" s="61"/>
      <c r="F887" s="81"/>
      <c r="G887" s="335">
        <f t="shared" si="105"/>
        <v>0</v>
      </c>
      <c r="H887" s="34"/>
      <c r="I887" s="37"/>
      <c r="J887" s="37"/>
      <c r="K887" s="325"/>
      <c r="L887" s="461" t="str">
        <f t="shared" si="104"/>
        <v/>
      </c>
      <c r="M887" s="147"/>
      <c r="N887" s="173"/>
      <c r="O887" s="173"/>
    </row>
    <row r="888" spans="1:15" s="1" customFormat="1">
      <c r="A888" s="196">
        <v>618641</v>
      </c>
      <c r="B888" s="7" t="s">
        <v>699</v>
      </c>
      <c r="C888" s="16"/>
      <c r="D888" s="61"/>
      <c r="E888" s="61"/>
      <c r="F888" s="81"/>
      <c r="G888" s="335">
        <f t="shared" si="105"/>
        <v>0</v>
      </c>
      <c r="H888" s="34"/>
      <c r="I888" s="37"/>
      <c r="J888" s="37"/>
      <c r="K888" s="325"/>
      <c r="L888" s="461" t="str">
        <f t="shared" si="104"/>
        <v/>
      </c>
      <c r="M888" s="147"/>
      <c r="N888" s="173"/>
      <c r="O888" s="173"/>
    </row>
    <row r="889" spans="1:15" s="1" customFormat="1">
      <c r="A889" s="196">
        <v>618642</v>
      </c>
      <c r="B889" s="9" t="s">
        <v>700</v>
      </c>
      <c r="C889" s="16"/>
      <c r="D889" s="61"/>
      <c r="E889" s="61"/>
      <c r="F889" s="81"/>
      <c r="G889" s="335">
        <f t="shared" si="105"/>
        <v>0</v>
      </c>
      <c r="H889" s="34"/>
      <c r="I889" s="37"/>
      <c r="J889" s="37"/>
      <c r="K889" s="325"/>
      <c r="L889" s="461" t="str">
        <f t="shared" si="104"/>
        <v/>
      </c>
      <c r="M889" s="147"/>
      <c r="N889" s="173"/>
      <c r="O889" s="173"/>
    </row>
    <row r="890" spans="1:15" s="1" customFormat="1">
      <c r="A890" s="196">
        <v>618643</v>
      </c>
      <c r="B890" s="9" t="s">
        <v>701</v>
      </c>
      <c r="C890" s="16"/>
      <c r="D890" s="61"/>
      <c r="E890" s="61"/>
      <c r="F890" s="81"/>
      <c r="G890" s="335">
        <f t="shared" si="105"/>
        <v>0</v>
      </c>
      <c r="H890" s="34"/>
      <c r="I890" s="37"/>
      <c r="J890" s="37"/>
      <c r="K890" s="325"/>
      <c r="L890" s="461" t="str">
        <f t="shared" si="104"/>
        <v/>
      </c>
      <c r="M890" s="147"/>
      <c r="N890" s="173"/>
      <c r="O890" s="173"/>
    </row>
    <row r="891" spans="1:15" s="1" customFormat="1">
      <c r="A891" s="196">
        <v>618670</v>
      </c>
      <c r="B891" s="7" t="s">
        <v>702</v>
      </c>
      <c r="C891" s="16" t="s">
        <v>720</v>
      </c>
      <c r="D891" s="61"/>
      <c r="E891" s="61"/>
      <c r="F891" s="81"/>
      <c r="G891" s="335">
        <f t="shared" si="105"/>
        <v>0</v>
      </c>
      <c r="H891" s="34"/>
      <c r="I891" s="37"/>
      <c r="J891" s="37"/>
      <c r="K891" s="325"/>
      <c r="L891" s="461" t="str">
        <f t="shared" si="104"/>
        <v/>
      </c>
      <c r="M891" s="147"/>
      <c r="N891" s="173"/>
      <c r="O891" s="173"/>
    </row>
    <row r="892" spans="1:15" s="1" customFormat="1">
      <c r="A892" s="196">
        <v>618672</v>
      </c>
      <c r="B892" s="7" t="s">
        <v>703</v>
      </c>
      <c r="C892" s="16"/>
      <c r="D892" s="61"/>
      <c r="E892" s="61"/>
      <c r="F892" s="81"/>
      <c r="G892" s="335">
        <f t="shared" si="105"/>
        <v>0</v>
      </c>
      <c r="H892" s="34"/>
      <c r="I892" s="37"/>
      <c r="J892" s="37"/>
      <c r="K892" s="325"/>
      <c r="L892" s="461" t="str">
        <f t="shared" si="104"/>
        <v/>
      </c>
      <c r="M892" s="147"/>
      <c r="N892" s="173"/>
      <c r="O892" s="173"/>
    </row>
    <row r="893" spans="1:15" s="1" customFormat="1">
      <c r="A893" s="196">
        <v>618675</v>
      </c>
      <c r="B893" s="7" t="s">
        <v>704</v>
      </c>
      <c r="C893" s="16"/>
      <c r="D893" s="61"/>
      <c r="E893" s="61"/>
      <c r="F893" s="81"/>
      <c r="G893" s="335">
        <f t="shared" si="105"/>
        <v>0</v>
      </c>
      <c r="H893" s="34"/>
      <c r="I893" s="37"/>
      <c r="J893" s="37"/>
      <c r="K893" s="325"/>
      <c r="L893" s="461" t="str">
        <f t="shared" si="104"/>
        <v/>
      </c>
      <c r="M893" s="147"/>
      <c r="N893" s="173"/>
      <c r="O893" s="173"/>
    </row>
    <row r="894" spans="1:15" s="1" customFormat="1">
      <c r="A894" s="196">
        <v>618680</v>
      </c>
      <c r="B894" s="7" t="s">
        <v>705</v>
      </c>
      <c r="C894" s="16"/>
      <c r="D894" s="61"/>
      <c r="E894" s="61"/>
      <c r="F894" s="81"/>
      <c r="G894" s="335">
        <f t="shared" si="105"/>
        <v>0</v>
      </c>
      <c r="H894" s="34"/>
      <c r="I894" s="37"/>
      <c r="J894" s="37"/>
      <c r="K894" s="325"/>
      <c r="L894" s="461" t="str">
        <f t="shared" si="104"/>
        <v/>
      </c>
      <c r="M894" s="147"/>
      <c r="N894" s="173"/>
      <c r="O894" s="173"/>
    </row>
    <row r="895" spans="1:15" s="1" customFormat="1">
      <c r="A895" s="196">
        <v>618681</v>
      </c>
      <c r="B895" s="7" t="s">
        <v>706</v>
      </c>
      <c r="C895" s="16"/>
      <c r="D895" s="61"/>
      <c r="E895" s="61"/>
      <c r="F895" s="81"/>
      <c r="G895" s="335">
        <f t="shared" si="105"/>
        <v>0</v>
      </c>
      <c r="H895" s="34"/>
      <c r="I895" s="37"/>
      <c r="J895" s="37"/>
      <c r="K895" s="325"/>
      <c r="L895" s="461" t="str">
        <f t="shared" si="104"/>
        <v/>
      </c>
      <c r="M895" s="147"/>
      <c r="N895" s="173"/>
      <c r="O895" s="173"/>
    </row>
    <row r="896" spans="1:15" s="1" customFormat="1">
      <c r="A896" s="196">
        <v>618682</v>
      </c>
      <c r="B896" s="7" t="s">
        <v>707</v>
      </c>
      <c r="C896" s="16"/>
      <c r="D896" s="61"/>
      <c r="E896" s="61"/>
      <c r="F896" s="81"/>
      <c r="G896" s="335">
        <f t="shared" si="105"/>
        <v>0</v>
      </c>
      <c r="H896" s="34"/>
      <c r="I896" s="37"/>
      <c r="J896" s="37"/>
      <c r="K896" s="325"/>
      <c r="L896" s="461" t="str">
        <f t="shared" si="104"/>
        <v/>
      </c>
      <c r="M896" s="147"/>
      <c r="N896" s="173"/>
      <c r="O896" s="173"/>
    </row>
    <row r="897" spans="1:15" s="1" customFormat="1">
      <c r="A897" s="196">
        <v>618683</v>
      </c>
      <c r="B897" s="7" t="s">
        <v>708</v>
      </c>
      <c r="C897" s="16"/>
      <c r="D897" s="61"/>
      <c r="E897" s="61"/>
      <c r="F897" s="81"/>
      <c r="G897" s="335">
        <f t="shared" si="105"/>
        <v>0</v>
      </c>
      <c r="H897" s="34"/>
      <c r="I897" s="37"/>
      <c r="J897" s="37"/>
      <c r="K897" s="325"/>
      <c r="L897" s="461" t="str">
        <f t="shared" si="104"/>
        <v/>
      </c>
      <c r="M897" s="147"/>
      <c r="N897" s="173"/>
      <c r="O897" s="173"/>
    </row>
    <row r="898" spans="1:15" s="1" customFormat="1">
      <c r="A898" s="196">
        <v>618684</v>
      </c>
      <c r="B898" s="7" t="s">
        <v>709</v>
      </c>
      <c r="C898" s="16"/>
      <c r="D898" s="61"/>
      <c r="E898" s="61"/>
      <c r="F898" s="81"/>
      <c r="G898" s="335">
        <f t="shared" si="105"/>
        <v>0</v>
      </c>
      <c r="H898" s="34"/>
      <c r="I898" s="37"/>
      <c r="J898" s="37"/>
      <c r="K898" s="325"/>
      <c r="L898" s="461" t="str">
        <f t="shared" si="104"/>
        <v/>
      </c>
      <c r="M898" s="147"/>
      <c r="N898" s="173"/>
      <c r="O898" s="173"/>
    </row>
    <row r="899" spans="1:15" s="1" customFormat="1">
      <c r="A899" s="196">
        <v>618685</v>
      </c>
      <c r="B899" s="7" t="s">
        <v>710</v>
      </c>
      <c r="C899" s="16"/>
      <c r="D899" s="61"/>
      <c r="E899" s="61"/>
      <c r="F899" s="81"/>
      <c r="G899" s="335">
        <f t="shared" si="105"/>
        <v>0</v>
      </c>
      <c r="H899" s="34"/>
      <c r="I899" s="37"/>
      <c r="J899" s="37"/>
      <c r="K899" s="325"/>
      <c r="L899" s="461" t="str">
        <f t="shared" si="104"/>
        <v/>
      </c>
      <c r="M899" s="147"/>
      <c r="N899" s="173"/>
      <c r="O899" s="173"/>
    </row>
    <row r="900" spans="1:15" s="1" customFormat="1">
      <c r="A900" s="196">
        <v>618686</v>
      </c>
      <c r="B900" s="7" t="s">
        <v>711</v>
      </c>
      <c r="C900" s="16"/>
      <c r="D900" s="61"/>
      <c r="E900" s="61"/>
      <c r="F900" s="81"/>
      <c r="G900" s="335">
        <f t="shared" si="105"/>
        <v>0</v>
      </c>
      <c r="H900" s="34"/>
      <c r="I900" s="37"/>
      <c r="J900" s="37"/>
      <c r="K900" s="325"/>
      <c r="L900" s="461" t="str">
        <f t="shared" si="104"/>
        <v/>
      </c>
      <c r="M900" s="147"/>
      <c r="N900" s="173"/>
      <c r="O900" s="173"/>
    </row>
    <row r="901" spans="1:15" s="1" customFormat="1">
      <c r="A901" s="196">
        <v>618687</v>
      </c>
      <c r="B901" s="7" t="s">
        <v>712</v>
      </c>
      <c r="C901" s="16"/>
      <c r="D901" s="61"/>
      <c r="E901" s="61"/>
      <c r="F901" s="81"/>
      <c r="G901" s="335">
        <f t="shared" si="105"/>
        <v>0</v>
      </c>
      <c r="H901" s="34"/>
      <c r="I901" s="37"/>
      <c r="J901" s="37"/>
      <c r="K901" s="325"/>
      <c r="L901" s="461" t="str">
        <f t="shared" si="104"/>
        <v/>
      </c>
      <c r="M901" s="147"/>
      <c r="N901" s="173"/>
      <c r="O901" s="173"/>
    </row>
    <row r="902" spans="1:15" s="1" customFormat="1">
      <c r="A902" s="196">
        <v>618688</v>
      </c>
      <c r="B902" s="7" t="s">
        <v>713</v>
      </c>
      <c r="C902" s="16"/>
      <c r="D902" s="61"/>
      <c r="E902" s="61"/>
      <c r="F902" s="81"/>
      <c r="G902" s="335">
        <f t="shared" si="105"/>
        <v>0</v>
      </c>
      <c r="H902" s="34"/>
      <c r="I902" s="37"/>
      <c r="J902" s="37"/>
      <c r="K902" s="325"/>
      <c r="L902" s="461" t="str">
        <f t="shared" si="104"/>
        <v/>
      </c>
      <c r="M902" s="147"/>
      <c r="N902" s="173"/>
      <c r="O902" s="173"/>
    </row>
    <row r="903" spans="1:15" s="1" customFormat="1">
      <c r="A903" s="196">
        <v>618689</v>
      </c>
      <c r="B903" s="7" t="s">
        <v>714</v>
      </c>
      <c r="C903" s="16"/>
      <c r="D903" s="61"/>
      <c r="E903" s="61"/>
      <c r="F903" s="81"/>
      <c r="G903" s="335">
        <f t="shared" si="105"/>
        <v>0</v>
      </c>
      <c r="H903" s="34"/>
      <c r="I903" s="37"/>
      <c r="J903" s="37"/>
      <c r="K903" s="325"/>
      <c r="L903" s="461" t="str">
        <f t="shared" si="104"/>
        <v/>
      </c>
      <c r="M903" s="147"/>
      <c r="N903" s="173"/>
      <c r="O903" s="173"/>
    </row>
    <row r="904" spans="1:15" s="1" customFormat="1">
      <c r="A904" s="196">
        <v>618725</v>
      </c>
      <c r="B904" s="7" t="s">
        <v>715</v>
      </c>
      <c r="C904" s="16"/>
      <c r="D904" s="61"/>
      <c r="E904" s="61"/>
      <c r="F904" s="81"/>
      <c r="G904" s="335">
        <f t="shared" si="105"/>
        <v>0</v>
      </c>
      <c r="H904" s="34"/>
      <c r="I904" s="37"/>
      <c r="J904" s="37"/>
      <c r="K904" s="325"/>
      <c r="L904" s="461" t="str">
        <f t="shared" si="104"/>
        <v/>
      </c>
      <c r="M904" s="147"/>
      <c r="N904" s="173"/>
      <c r="O904" s="173"/>
    </row>
    <row r="905" spans="1:15" s="1" customFormat="1">
      <c r="A905" s="196">
        <v>618726</v>
      </c>
      <c r="B905" s="7" t="s">
        <v>716</v>
      </c>
      <c r="C905" s="16"/>
      <c r="D905" s="61"/>
      <c r="E905" s="61"/>
      <c r="F905" s="81"/>
      <c r="G905" s="335">
        <f t="shared" si="105"/>
        <v>0</v>
      </c>
      <c r="H905" s="34"/>
      <c r="I905" s="37"/>
      <c r="J905" s="37"/>
      <c r="K905" s="325"/>
      <c r="L905" s="461" t="str">
        <f t="shared" si="104"/>
        <v/>
      </c>
      <c r="M905" s="147"/>
      <c r="N905" s="173"/>
      <c r="O905" s="173"/>
    </row>
    <row r="906" spans="1:15" s="1" customFormat="1">
      <c r="A906" s="196">
        <v>618727</v>
      </c>
      <c r="B906" s="7" t="s">
        <v>717</v>
      </c>
      <c r="C906" s="16"/>
      <c r="D906" s="61"/>
      <c r="E906" s="61"/>
      <c r="F906" s="81"/>
      <c r="G906" s="335">
        <f t="shared" si="105"/>
        <v>0</v>
      </c>
      <c r="H906" s="34"/>
      <c r="I906" s="37"/>
      <c r="J906" s="37"/>
      <c r="K906" s="325"/>
      <c r="L906" s="461" t="str">
        <f t="shared" si="104"/>
        <v/>
      </c>
      <c r="M906" s="147"/>
      <c r="N906" s="173"/>
      <c r="O906" s="173"/>
    </row>
    <row r="907" spans="1:15" s="1" customFormat="1">
      <c r="A907" s="196">
        <v>619010</v>
      </c>
      <c r="B907" s="7" t="s">
        <v>187</v>
      </c>
      <c r="C907" s="16"/>
      <c r="D907" s="61"/>
      <c r="E907" s="61"/>
      <c r="F907" s="81"/>
      <c r="G907" s="335">
        <f t="shared" si="105"/>
        <v>0</v>
      </c>
      <c r="H907" s="34"/>
      <c r="I907" s="37"/>
      <c r="J907" s="37"/>
      <c r="K907" s="325"/>
      <c r="L907" s="461" t="str">
        <f t="shared" si="104"/>
        <v/>
      </c>
      <c r="M907" s="147"/>
      <c r="N907" s="173"/>
      <c r="O907" s="173"/>
    </row>
    <row r="908" spans="1:15" s="1" customFormat="1">
      <c r="A908" s="196">
        <v>619020</v>
      </c>
      <c r="B908" s="7" t="s">
        <v>292</v>
      </c>
      <c r="C908" s="16"/>
      <c r="D908" s="61"/>
      <c r="E908" s="61"/>
      <c r="F908" s="81"/>
      <c r="G908" s="335">
        <f t="shared" si="105"/>
        <v>0</v>
      </c>
      <c r="H908" s="34"/>
      <c r="I908" s="37"/>
      <c r="J908" s="37"/>
      <c r="K908" s="325"/>
      <c r="L908" s="461" t="str">
        <f t="shared" si="104"/>
        <v/>
      </c>
      <c r="M908" s="147"/>
      <c r="N908" s="173"/>
      <c r="O908" s="173"/>
    </row>
    <row r="909" spans="1:15" s="1" customFormat="1">
      <c r="A909" s="196">
        <v>619021</v>
      </c>
      <c r="B909" s="7" t="s">
        <v>293</v>
      </c>
      <c r="C909" s="16"/>
      <c r="D909" s="61"/>
      <c r="E909" s="61"/>
      <c r="F909" s="81"/>
      <c r="G909" s="335">
        <f t="shared" si="105"/>
        <v>0</v>
      </c>
      <c r="H909" s="34"/>
      <c r="I909" s="37"/>
      <c r="J909" s="37"/>
      <c r="K909" s="325"/>
      <c r="L909" s="461" t="str">
        <f t="shared" si="104"/>
        <v/>
      </c>
      <c r="M909" s="147"/>
      <c r="N909" s="173"/>
      <c r="O909" s="173"/>
    </row>
    <row r="910" spans="1:15" s="1" customFormat="1">
      <c r="A910" s="196">
        <v>619022</v>
      </c>
      <c r="B910" s="7" t="s">
        <v>189</v>
      </c>
      <c r="C910" s="16"/>
      <c r="D910" s="61"/>
      <c r="E910" s="61"/>
      <c r="F910" s="81"/>
      <c r="G910" s="335">
        <f t="shared" si="105"/>
        <v>0</v>
      </c>
      <c r="H910" s="34"/>
      <c r="I910" s="37"/>
      <c r="J910" s="37"/>
      <c r="K910" s="325"/>
      <c r="L910" s="461" t="str">
        <f t="shared" si="104"/>
        <v/>
      </c>
      <c r="M910" s="147"/>
      <c r="N910" s="173"/>
      <c r="O910" s="173"/>
    </row>
    <row r="911" spans="1:15" s="1" customFormat="1">
      <c r="A911" s="196">
        <v>619023</v>
      </c>
      <c r="B911" s="7" t="s">
        <v>249</v>
      </c>
      <c r="C911" s="16"/>
      <c r="D911" s="61"/>
      <c r="E911" s="61"/>
      <c r="F911" s="81"/>
      <c r="G911" s="335">
        <f t="shared" si="105"/>
        <v>0</v>
      </c>
      <c r="H911" s="34"/>
      <c r="I911" s="37"/>
      <c r="J911" s="37"/>
      <c r="K911" s="325"/>
      <c r="L911" s="461" t="str">
        <f t="shared" si="104"/>
        <v/>
      </c>
      <c r="M911" s="147"/>
      <c r="N911" s="173"/>
      <c r="O911" s="173"/>
    </row>
    <row r="912" spans="1:15" s="1" customFormat="1">
      <c r="A912" s="196">
        <v>619025</v>
      </c>
      <c r="B912" s="7" t="s">
        <v>230</v>
      </c>
      <c r="C912" s="16"/>
      <c r="D912" s="61"/>
      <c r="E912" s="61"/>
      <c r="F912" s="81"/>
      <c r="G912" s="335">
        <f t="shared" si="105"/>
        <v>0</v>
      </c>
      <c r="H912" s="34"/>
      <c r="I912" s="37"/>
      <c r="J912" s="37"/>
      <c r="K912" s="325"/>
      <c r="L912" s="461" t="str">
        <f t="shared" si="104"/>
        <v/>
      </c>
      <c r="M912" s="147"/>
      <c r="N912" s="173"/>
      <c r="O912" s="173"/>
    </row>
    <row r="913" spans="1:15" s="1" customFormat="1">
      <c r="A913" s="196">
        <v>619029</v>
      </c>
      <c r="B913" s="7" t="s">
        <v>190</v>
      </c>
      <c r="C913" s="16"/>
      <c r="D913" s="61"/>
      <c r="E913" s="61"/>
      <c r="F913" s="81"/>
      <c r="G913" s="335">
        <f t="shared" ref="G913:G929" si="106">IF(X=0,(IF(Me=0,Sa,Me*Sa)),(IF(Me=0,Sa*X,Me*X*Sa)))</f>
        <v>0</v>
      </c>
      <c r="H913" s="34"/>
      <c r="I913" s="37"/>
      <c r="J913" s="37"/>
      <c r="K913" s="325"/>
      <c r="L913" s="461" t="str">
        <f t="shared" si="104"/>
        <v/>
      </c>
      <c r="M913" s="147"/>
      <c r="N913" s="173"/>
      <c r="O913" s="173"/>
    </row>
    <row r="914" spans="1:15" s="1" customFormat="1">
      <c r="A914" s="196">
        <v>619030</v>
      </c>
      <c r="B914" s="7" t="s">
        <v>231</v>
      </c>
      <c r="C914" s="16"/>
      <c r="D914" s="61"/>
      <c r="E914" s="61"/>
      <c r="F914" s="81"/>
      <c r="G914" s="335">
        <f t="shared" si="106"/>
        <v>0</v>
      </c>
      <c r="H914" s="34"/>
      <c r="I914" s="37"/>
      <c r="J914" s="37"/>
      <c r="K914" s="325"/>
      <c r="L914" s="461" t="str">
        <f t="shared" si="104"/>
        <v/>
      </c>
      <c r="M914" s="147"/>
      <c r="N914" s="173"/>
      <c r="O914" s="173"/>
    </row>
    <row r="915" spans="1:15" s="1" customFormat="1">
      <c r="A915" s="196">
        <v>619064</v>
      </c>
      <c r="B915" s="7" t="s">
        <v>302</v>
      </c>
      <c r="C915" s="16"/>
      <c r="D915" s="61"/>
      <c r="E915" s="61"/>
      <c r="F915" s="81"/>
      <c r="G915" s="335">
        <f t="shared" si="106"/>
        <v>0</v>
      </c>
      <c r="H915" s="34"/>
      <c r="I915" s="37"/>
      <c r="J915" s="37"/>
      <c r="K915" s="325"/>
      <c r="L915" s="461" t="str">
        <f t="shared" si="104"/>
        <v/>
      </c>
      <c r="M915" s="147"/>
      <c r="N915" s="173"/>
      <c r="O915" s="173"/>
    </row>
    <row r="916" spans="1:15" s="1" customFormat="1">
      <c r="A916" s="196">
        <v>619069</v>
      </c>
      <c r="B916" s="7" t="s">
        <v>193</v>
      </c>
      <c r="C916" s="16" t="s">
        <v>720</v>
      </c>
      <c r="D916" s="61"/>
      <c r="E916" s="61"/>
      <c r="F916" s="81"/>
      <c r="G916" s="335">
        <f t="shared" si="106"/>
        <v>0</v>
      </c>
      <c r="H916" s="34"/>
      <c r="I916" s="37"/>
      <c r="J916" s="37"/>
      <c r="K916" s="325"/>
      <c r="L916" s="461" t="str">
        <f t="shared" si="104"/>
        <v/>
      </c>
      <c r="M916" s="147"/>
      <c r="N916" s="173"/>
      <c r="O916" s="173"/>
    </row>
    <row r="917" spans="1:15" s="1" customFormat="1">
      <c r="A917" s="196">
        <v>619070</v>
      </c>
      <c r="B917" s="7" t="s">
        <v>194</v>
      </c>
      <c r="C917" s="16"/>
      <c r="D917" s="61"/>
      <c r="E917" s="61"/>
      <c r="F917" s="81"/>
      <c r="G917" s="335">
        <f t="shared" si="106"/>
        <v>0</v>
      </c>
      <c r="H917" s="34"/>
      <c r="I917" s="37"/>
      <c r="J917" s="37"/>
      <c r="K917" s="325"/>
      <c r="L917" s="461" t="str">
        <f t="shared" si="104"/>
        <v/>
      </c>
      <c r="M917" s="147"/>
      <c r="N917" s="173"/>
      <c r="O917" s="173"/>
    </row>
    <row r="918" spans="1:15" s="1" customFormat="1">
      <c r="A918" s="196">
        <v>619072</v>
      </c>
      <c r="B918" s="7" t="s">
        <v>195</v>
      </c>
      <c r="C918" s="16"/>
      <c r="D918" s="61"/>
      <c r="E918" s="61"/>
      <c r="F918" s="81"/>
      <c r="G918" s="335">
        <f t="shared" si="106"/>
        <v>0</v>
      </c>
      <c r="H918" s="34"/>
      <c r="I918" s="37"/>
      <c r="J918" s="37"/>
      <c r="K918" s="325"/>
      <c r="L918" s="461" t="str">
        <f t="shared" si="104"/>
        <v/>
      </c>
      <c r="M918" s="147"/>
      <c r="N918" s="173"/>
      <c r="O918" s="173"/>
    </row>
    <row r="919" spans="1:15" s="1" customFormat="1">
      <c r="A919" s="196">
        <v>619073</v>
      </c>
      <c r="B919" s="7" t="s">
        <v>196</v>
      </c>
      <c r="C919" s="16"/>
      <c r="D919" s="61"/>
      <c r="E919" s="61"/>
      <c r="F919" s="81"/>
      <c r="G919" s="335">
        <f t="shared" si="106"/>
        <v>0</v>
      </c>
      <c r="H919" s="34"/>
      <c r="I919" s="37"/>
      <c r="J919" s="37"/>
      <c r="K919" s="325"/>
      <c r="L919" s="461" t="str">
        <f t="shared" si="104"/>
        <v/>
      </c>
      <c r="M919" s="147"/>
      <c r="N919" s="173"/>
      <c r="O919" s="173"/>
    </row>
    <row r="920" spans="1:15" s="1" customFormat="1">
      <c r="A920" s="196">
        <v>619077</v>
      </c>
      <c r="B920" s="7" t="s">
        <v>235</v>
      </c>
      <c r="C920" s="16"/>
      <c r="D920" s="61"/>
      <c r="E920" s="61"/>
      <c r="F920" s="81"/>
      <c r="G920" s="335">
        <f t="shared" si="106"/>
        <v>0</v>
      </c>
      <c r="H920" s="34"/>
      <c r="I920" s="37"/>
      <c r="J920" s="37"/>
      <c r="K920" s="325"/>
      <c r="L920" s="461" t="str">
        <f t="shared" si="104"/>
        <v/>
      </c>
      <c r="M920" s="147"/>
      <c r="N920" s="173"/>
      <c r="O920" s="173"/>
    </row>
    <row r="921" spans="1:15" s="1" customFormat="1">
      <c r="A921" s="196">
        <v>619078</v>
      </c>
      <c r="B921" s="7" t="s">
        <v>197</v>
      </c>
      <c r="C921" s="16"/>
      <c r="D921" s="61"/>
      <c r="E921" s="61"/>
      <c r="F921" s="81"/>
      <c r="G921" s="335">
        <f t="shared" si="106"/>
        <v>0</v>
      </c>
      <c r="H921" s="34"/>
      <c r="I921" s="37"/>
      <c r="J921" s="37"/>
      <c r="K921" s="325"/>
      <c r="L921" s="461" t="str">
        <f t="shared" si="104"/>
        <v/>
      </c>
      <c r="M921" s="147"/>
      <c r="N921" s="173"/>
      <c r="O921" s="173"/>
    </row>
    <row r="922" spans="1:15" s="1" customFormat="1">
      <c r="A922" s="196">
        <v>619081</v>
      </c>
      <c r="B922" s="7" t="s">
        <v>236</v>
      </c>
      <c r="C922" s="16"/>
      <c r="D922" s="61"/>
      <c r="E922" s="61"/>
      <c r="F922" s="81"/>
      <c r="G922" s="335">
        <f t="shared" si="106"/>
        <v>0</v>
      </c>
      <c r="H922" s="34"/>
      <c r="I922" s="37"/>
      <c r="J922" s="37"/>
      <c r="K922" s="325"/>
      <c r="L922" s="461" t="str">
        <f t="shared" si="104"/>
        <v/>
      </c>
      <c r="M922" s="147"/>
      <c r="N922" s="173"/>
      <c r="O922" s="173"/>
    </row>
    <row r="923" spans="1:15" s="1" customFormat="1">
      <c r="A923" s="196">
        <v>619082</v>
      </c>
      <c r="B923" s="7" t="s">
        <v>237</v>
      </c>
      <c r="C923" s="16"/>
      <c r="D923" s="61"/>
      <c r="E923" s="61"/>
      <c r="F923" s="81"/>
      <c r="G923" s="335">
        <f t="shared" si="106"/>
        <v>0</v>
      </c>
      <c r="H923" s="34"/>
      <c r="I923" s="37"/>
      <c r="J923" s="37"/>
      <c r="K923" s="325"/>
      <c r="L923" s="461" t="str">
        <f t="shared" si="104"/>
        <v/>
      </c>
      <c r="M923" s="147"/>
      <c r="N923" s="173"/>
      <c r="O923" s="173"/>
    </row>
    <row r="924" spans="1:15" s="1" customFormat="1">
      <c r="A924" s="196">
        <v>619083</v>
      </c>
      <c r="B924" s="7" t="s">
        <v>238</v>
      </c>
      <c r="C924" s="16"/>
      <c r="D924" s="61"/>
      <c r="E924" s="61"/>
      <c r="F924" s="81"/>
      <c r="G924" s="335">
        <f t="shared" si="106"/>
        <v>0</v>
      </c>
      <c r="H924" s="34"/>
      <c r="I924" s="37"/>
      <c r="J924" s="37"/>
      <c r="K924" s="325"/>
      <c r="L924" s="461" t="str">
        <f t="shared" si="104"/>
        <v/>
      </c>
      <c r="M924" s="147"/>
      <c r="N924" s="173"/>
      <c r="O924" s="173"/>
    </row>
    <row r="925" spans="1:15" s="1" customFormat="1">
      <c r="A925" s="196">
        <v>619084</v>
      </c>
      <c r="B925" s="7" t="s">
        <v>239</v>
      </c>
      <c r="C925" s="16"/>
      <c r="D925" s="61"/>
      <c r="E925" s="61"/>
      <c r="F925" s="81"/>
      <c r="G925" s="335">
        <f t="shared" si="106"/>
        <v>0</v>
      </c>
      <c r="H925" s="34"/>
      <c r="I925" s="37"/>
      <c r="J925" s="37"/>
      <c r="K925" s="325"/>
      <c r="L925" s="461" t="str">
        <f t="shared" si="104"/>
        <v/>
      </c>
      <c r="M925" s="147"/>
      <c r="N925" s="173"/>
      <c r="O925" s="173"/>
    </row>
    <row r="926" spans="1:15" s="1" customFormat="1">
      <c r="A926" s="196">
        <v>619085</v>
      </c>
      <c r="B926" s="7" t="s">
        <v>240</v>
      </c>
      <c r="C926" s="16"/>
      <c r="D926" s="61"/>
      <c r="E926" s="61"/>
      <c r="F926" s="81"/>
      <c r="G926" s="335">
        <f t="shared" si="106"/>
        <v>0</v>
      </c>
      <c r="H926" s="34"/>
      <c r="I926" s="37"/>
      <c r="J926" s="37"/>
      <c r="K926" s="325"/>
      <c r="L926" s="461" t="str">
        <f t="shared" si="104"/>
        <v/>
      </c>
      <c r="M926" s="147"/>
      <c r="N926" s="173"/>
      <c r="O926" s="173"/>
    </row>
    <row r="927" spans="1:15" s="1" customFormat="1">
      <c r="A927" s="196">
        <v>619090</v>
      </c>
      <c r="B927" s="7" t="s">
        <v>241</v>
      </c>
      <c r="C927" s="16"/>
      <c r="D927" s="61"/>
      <c r="E927" s="61"/>
      <c r="F927" s="81"/>
      <c r="G927" s="335">
        <f t="shared" si="106"/>
        <v>0</v>
      </c>
      <c r="H927" s="34"/>
      <c r="I927" s="37"/>
      <c r="J927" s="37"/>
      <c r="K927" s="325"/>
      <c r="L927" s="461" t="str">
        <f t="shared" si="104"/>
        <v/>
      </c>
      <c r="M927" s="147"/>
      <c r="N927" s="173"/>
      <c r="O927" s="173"/>
    </row>
    <row r="928" spans="1:15" s="1" customFormat="1">
      <c r="A928" s="196">
        <v>619093</v>
      </c>
      <c r="B928" s="7" t="s">
        <v>198</v>
      </c>
      <c r="C928" s="16"/>
      <c r="D928" s="61"/>
      <c r="E928" s="61"/>
      <c r="F928" s="81"/>
      <c r="G928" s="335">
        <f t="shared" si="106"/>
        <v>0</v>
      </c>
      <c r="H928" s="34"/>
      <c r="I928" s="37"/>
      <c r="J928" s="37"/>
      <c r="K928" s="325"/>
      <c r="L928" s="461" t="str">
        <f t="shared" si="104"/>
        <v/>
      </c>
      <c r="M928" s="147"/>
      <c r="N928" s="173"/>
      <c r="O928" s="173"/>
    </row>
    <row r="929" spans="1:15" s="1" customFormat="1">
      <c r="A929" s="196">
        <v>619098</v>
      </c>
      <c r="B929" s="190" t="s">
        <v>572</v>
      </c>
      <c r="C929" s="191"/>
      <c r="D929" s="192"/>
      <c r="E929" s="192"/>
      <c r="F929" s="193"/>
      <c r="G929" s="336">
        <f t="shared" si="106"/>
        <v>0</v>
      </c>
      <c r="H929" s="34"/>
      <c r="I929" s="37"/>
      <c r="J929" s="37"/>
      <c r="K929" s="325"/>
      <c r="L929" s="461" t="str">
        <f t="shared" si="104"/>
        <v/>
      </c>
      <c r="M929" s="147"/>
      <c r="N929" s="173"/>
      <c r="O929" s="173"/>
    </row>
    <row r="930" spans="1:15" s="1" customFormat="1" ht="14" thickBot="1">
      <c r="A930" s="201" t="s">
        <v>149</v>
      </c>
      <c r="C930" s="18"/>
      <c r="D930" s="37"/>
      <c r="E930" s="54"/>
      <c r="F930" s="76" t="s">
        <v>722</v>
      </c>
      <c r="G930" s="340">
        <f>SUM(G874:G929)</f>
        <v>0</v>
      </c>
      <c r="H930" s="34"/>
      <c r="I930" s="37"/>
      <c r="J930" s="37"/>
      <c r="K930" s="324"/>
      <c r="L930" s="340">
        <f>SUM(L874:L929)</f>
        <v>0</v>
      </c>
      <c r="M930" s="147"/>
      <c r="N930" s="173"/>
      <c r="O930" s="173"/>
    </row>
    <row r="931" spans="1:15" s="1" customFormat="1" ht="0.75" customHeight="1" thickTop="1">
      <c r="A931" s="198"/>
      <c r="C931" s="17"/>
      <c r="D931" s="37"/>
      <c r="E931" s="54"/>
      <c r="F931" s="31"/>
      <c r="G931" s="37"/>
      <c r="H931" s="34"/>
      <c r="I931" s="37"/>
      <c r="J931" s="37"/>
      <c r="K931" s="324"/>
      <c r="L931" s="457"/>
      <c r="M931" s="147"/>
      <c r="N931" s="173"/>
      <c r="O931" s="173"/>
    </row>
    <row r="932" spans="1:15" s="1" customFormat="1" ht="24.75" customHeight="1" thickTop="1">
      <c r="A932" s="200" t="s">
        <v>172</v>
      </c>
      <c r="C932" s="17"/>
      <c r="D932" s="149" t="s">
        <v>41</v>
      </c>
      <c r="E932" s="150" t="s">
        <v>13</v>
      </c>
      <c r="F932" s="149" t="s">
        <v>14</v>
      </c>
      <c r="G932" s="149" t="s">
        <v>15</v>
      </c>
      <c r="H932" s="34"/>
      <c r="I932" s="37"/>
      <c r="J932" s="37"/>
      <c r="K932" s="324"/>
      <c r="L932" s="459"/>
      <c r="M932" s="147"/>
      <c r="N932" s="173"/>
      <c r="O932" s="173"/>
    </row>
    <row r="933" spans="1:15" s="1" customFormat="1">
      <c r="A933" s="196">
        <v>628699</v>
      </c>
      <c r="B933" s="190" t="s">
        <v>718</v>
      </c>
      <c r="C933" s="534" t="str">
        <f>IF(H2&gt;F933,F933/(H2-F933),"")</f>
        <v/>
      </c>
      <c r="D933" s="192"/>
      <c r="E933" s="192"/>
      <c r="F933" s="193"/>
      <c r="G933" s="336">
        <f>IF(X=0,(IF(Me=0,Sa,Me*Sa)),(IF(Me=0,Sa*X,Me*X*Sa)))</f>
        <v>0</v>
      </c>
      <c r="H933" s="34"/>
      <c r="I933" s="37"/>
      <c r="J933" s="37"/>
      <c r="K933" s="324"/>
      <c r="L933" s="457"/>
      <c r="M933" s="147"/>
      <c r="N933" s="173"/>
      <c r="O933" s="173"/>
    </row>
    <row r="934" spans="1:15" s="1" customFormat="1" ht="14" thickBot="1">
      <c r="A934" s="201" t="s">
        <v>149</v>
      </c>
      <c r="C934" s="18"/>
      <c r="D934" s="37"/>
      <c r="E934" s="54"/>
      <c r="F934" s="76" t="s">
        <v>722</v>
      </c>
      <c r="G934" s="340">
        <f>SUM(G933:G933)</f>
        <v>0</v>
      </c>
      <c r="H934" s="34"/>
      <c r="I934" s="37"/>
      <c r="J934" s="37"/>
      <c r="K934" s="324"/>
      <c r="L934" s="457"/>
      <c r="M934" s="147"/>
      <c r="N934" s="173"/>
      <c r="O934" s="173"/>
    </row>
    <row r="935" spans="1:15" s="1" customFormat="1" ht="0.75" customHeight="1" thickTop="1">
      <c r="A935" s="198"/>
      <c r="B935" s="3"/>
      <c r="C935" s="17"/>
      <c r="D935" s="42"/>
      <c r="E935" s="64"/>
      <c r="F935" s="42"/>
      <c r="G935" s="37"/>
      <c r="H935" s="34"/>
      <c r="I935" s="37"/>
      <c r="J935" s="37"/>
      <c r="K935" s="324"/>
      <c r="L935" s="457"/>
      <c r="M935" s="147"/>
      <c r="N935" s="173"/>
      <c r="O935" s="173"/>
    </row>
    <row r="936" spans="1:15" s="1" customFormat="1" ht="0.75" customHeight="1">
      <c r="A936" s="203"/>
      <c r="B936" s="2"/>
      <c r="C936" s="17"/>
      <c r="D936" s="37"/>
      <c r="E936" s="54"/>
      <c r="F936" s="31"/>
      <c r="G936" s="37"/>
      <c r="H936" s="29"/>
      <c r="I936" s="37"/>
      <c r="J936" s="37"/>
      <c r="K936" s="324"/>
      <c r="L936" s="457"/>
      <c r="M936" s="147"/>
      <c r="N936" s="173"/>
      <c r="O936" s="173"/>
    </row>
    <row r="937" spans="1:15" s="1" customFormat="1" ht="14" thickTop="1">
      <c r="A937" s="201"/>
      <c r="C937" s="17"/>
      <c r="D937" s="37"/>
      <c r="E937" s="54"/>
      <c r="F937" s="31"/>
      <c r="G937" s="37"/>
      <c r="H937" s="29"/>
      <c r="I937" s="37"/>
      <c r="J937" s="37"/>
      <c r="K937" s="324"/>
      <c r="L937" s="457"/>
      <c r="M937" s="147"/>
      <c r="N937" s="173"/>
      <c r="O937" s="173"/>
    </row>
    <row r="938" spans="1:15" s="1" customFormat="1">
      <c r="A938" s="201"/>
      <c r="C938" s="17"/>
      <c r="D938" s="37"/>
      <c r="E938" s="54"/>
      <c r="F938" s="31"/>
      <c r="G938" s="37"/>
      <c r="H938" s="29"/>
      <c r="I938" s="37"/>
      <c r="J938" s="37"/>
      <c r="K938" s="324"/>
      <c r="L938" s="457"/>
      <c r="M938" s="147"/>
      <c r="N938" s="173"/>
      <c r="O938" s="173"/>
    </row>
    <row r="939" spans="1:15" s="1" customFormat="1">
      <c r="A939" s="201"/>
      <c r="C939" s="17"/>
      <c r="D939" s="37"/>
      <c r="E939" s="54"/>
      <c r="F939" s="31"/>
      <c r="G939" s="37"/>
      <c r="H939" s="29"/>
      <c r="I939" s="37"/>
      <c r="J939" s="37"/>
      <c r="K939" s="324"/>
      <c r="L939" s="457"/>
      <c r="M939" s="147"/>
      <c r="N939" s="173"/>
      <c r="O939" s="173"/>
    </row>
    <row r="940" spans="1:15" s="1" customFormat="1">
      <c r="A940" s="201"/>
      <c r="C940" s="17"/>
      <c r="D940" s="37"/>
      <c r="E940" s="54"/>
      <c r="F940" s="31"/>
      <c r="G940" s="37"/>
      <c r="H940" s="29"/>
      <c r="I940" s="37"/>
      <c r="J940" s="37"/>
      <c r="K940" s="324"/>
      <c r="L940" s="457"/>
      <c r="M940" s="147"/>
      <c r="N940" s="173"/>
      <c r="O940" s="173"/>
    </row>
    <row r="941" spans="1:15" s="1" customFormat="1">
      <c r="A941" s="201" t="s">
        <v>149</v>
      </c>
      <c r="C941" s="17"/>
      <c r="D941" s="37"/>
      <c r="E941" s="54"/>
      <c r="F941" s="31"/>
      <c r="G941" s="37"/>
      <c r="H941" s="29"/>
      <c r="I941" s="37"/>
      <c r="J941" s="37"/>
      <c r="K941" s="324"/>
      <c r="L941" s="457"/>
      <c r="M941" s="147"/>
      <c r="N941" s="173"/>
      <c r="O941" s="173"/>
    </row>
    <row r="942" spans="1:15">
      <c r="A942" s="204"/>
      <c r="B942" s="77"/>
      <c r="C942" s="77"/>
      <c r="D942" s="77"/>
      <c r="E942" s="77"/>
      <c r="F942" s="77"/>
      <c r="G942" s="77"/>
      <c r="H942" s="77"/>
      <c r="I942" s="77"/>
      <c r="J942" s="77"/>
      <c r="K942" s="324"/>
      <c r="L942" s="463"/>
      <c r="M942" s="147"/>
      <c r="N942" s="173"/>
      <c r="O942" s="173"/>
    </row>
    <row r="943" spans="1:15" ht="189.75" customHeight="1">
      <c r="A943" s="197"/>
      <c r="B943" s="128"/>
      <c r="C943" s="128"/>
      <c r="D943" s="128"/>
      <c r="E943" s="128"/>
      <c r="F943" s="128"/>
      <c r="G943" s="128"/>
      <c r="H943" s="128"/>
      <c r="I943" s="128"/>
      <c r="J943" s="128"/>
      <c r="K943" s="323"/>
      <c r="L943" s="455"/>
      <c r="M943" s="128"/>
      <c r="N943" s="128"/>
      <c r="O943" s="128"/>
    </row>
  </sheetData>
  <sheetProtection sheet="1" objects="1" scenarios="1"/>
  <dataConsolidate/>
  <mergeCells count="1">
    <mergeCell ref="H2:I2"/>
  </mergeCells>
  <phoneticPr fontId="12" type="noConversion"/>
  <conditionalFormatting sqref="K8:K32 K36:K99 K103:K150 K154:K235 K239:K261 K265:K332 K336:K371 K375:K401 K405:K434 K438:K468 K472:K510 K514:K537 K541:K558 K562:K582 K586:K640 K644:K664 K668:K707 K711:K732 K736:K771 K775:K795 K799:K824 K828:K870 K874:K929">
    <cfRule type="expression" dxfId="4" priority="1" stopIfTrue="1">
      <formula>#REF!=mva</formula>
    </cfRule>
  </conditionalFormatting>
  <dataValidations xWindow="273" yWindow="198" count="4">
    <dataValidation type="custom" allowBlank="1" showInputMessage="1" showErrorMessage="1" error="Du har allerede lagt inn MVA på denne posten!_x000a__x000a_Slette eventuelt mva i X kolonnen." sqref="K20 K239:K261 K265:K332 K375:K401 K438:K468 K40:K99 K154:K235 K405:K434 K103:K150 K472:K510 K336:K371 K736:K771 K562:K582 K711:K732 K586:K640 K541:K558 K799:K824 K668:K707 K644:K664 K514:K537 K775:K795 K828:K870 K874:K929" xr:uid="{00000000-0002-0000-0500-000000000000}">
      <formula1>X&lt;&gt;mva</formula1>
    </dataValidation>
    <dataValidation type="custom" errorStyle="information" allowBlank="1" showInputMessage="1" showErrorMessage="1" errorTitle="ADVARSEL" error="Det er allerede krysset av for MVA på denne posten._x000a__x000a_Om du likevel vil legge inn noe her, velg &quot; OK&quot;" sqref="E103:E150 E239:E261 E265:E332 E375:E401 E438:E468 E36:E99 E154:E235 E405:E434 E8:E32 E472:E510 E336:E371 E736:E771 E562:E582 E711:E732 E586:E640 E541:E558 E799:E824 E668:E707 E664 E662 E654:E660 E644:E649 E514:E537 E828:E870 E775:E795 E874:E929" xr:uid="{00000000-0002-0000-0500-000001000000}">
      <formula1>K8=""</formula1>
    </dataValidation>
    <dataValidation type="custom" allowBlank="1" showInputMessage="1" showErrorMessage="1" errorTitle="ADVARSEL" error="Du har allerede lagt inn MVA på denne posten!_x000a__x000a_Slett eventuelt MVA i X kolonnen." sqref="K21:K32 K36:K39 K8:K19" xr:uid="{00000000-0002-0000-0500-000002000000}">
      <formula1>X&lt;&gt;mva</formula1>
    </dataValidation>
    <dataValidation allowBlank="1" showInputMessage="1" showErrorMessage="1" error="Du kan kun legge inn tall her!" sqref="D16" xr:uid="{00000000-0002-0000-0500-000003000000}"/>
  </dataValidations>
  <pageMargins left="0.59055118110236227" right="0.15748031496062992" top="0.59055118110236227" bottom="0.59055118110236227" header="0.23622047244094491" footer="0.15748031496062992"/>
  <pageSetup paperSize="9" fitToHeight="0" orientation="portrait" blackAndWhite="1"/>
  <headerFooter alignWithMargins="0">
    <oddFooter>&amp;L&amp;6Norsk filminstitutt filmkalkyle v. 8 av 20.03.13&amp;C&amp;"Arial,Normal"&amp;5Utskrevet: &amp;D &amp; kl.&amp;T&amp;R&amp;"Arial,Normal"&amp;6   Side &amp;P av &amp;N</oddFooter>
  </headerFooter>
  <rowBreaks count="17" manualBreakCount="17">
    <brk id="34" max="11" man="1"/>
    <brk id="101" max="11" man="1"/>
    <brk id="152" max="11" man="1"/>
    <brk id="263" max="11" man="1"/>
    <brk id="373" max="11" man="1"/>
    <brk id="403" max="11" man="1"/>
    <brk id="436" max="11" man="1"/>
    <brk id="470" max="11" man="1"/>
    <brk id="512" max="11" man="1"/>
    <brk id="560" max="11" man="1"/>
    <brk id="584" max="11" man="1"/>
    <brk id="666" max="11" man="1"/>
    <brk id="709" max="11" man="1"/>
    <brk id="734" max="11" man="1"/>
    <brk id="773" max="11" man="1"/>
    <brk id="826" max="11" man="1"/>
    <brk id="872" max="11" man="1"/>
  </rowBreaks>
  <drawing r:id="rId1"/>
  <legacyDrawing r:id="rId2"/>
  <mc:AlternateContent xmlns:mc="http://schemas.openxmlformats.org/markup-compatibility/2006">
    <mc:Choice Requires="x14">
      <controls>
        <mc:AlternateContent xmlns:mc="http://schemas.openxmlformats.org/markup-compatibility/2006">
          <mc:Choice Requires="x14">
            <control shapeId="3350" r:id="rId3" name="Knapp5">
              <controlPr defaultSize="0" print="0" autoFill="0" autoLine="0" autoPict="0">
                <anchor moveWithCells="1">
                  <from>
                    <xdr:col>7</xdr:col>
                    <xdr:colOff>38100</xdr:colOff>
                    <xdr:row>0</xdr:row>
                    <xdr:rowOff>25400</xdr:rowOff>
                  </from>
                  <to>
                    <xdr:col>9</xdr:col>
                    <xdr:colOff>0</xdr:colOff>
                    <xdr:row>0</xdr:row>
                    <xdr:rowOff>215900</xdr:rowOff>
                  </to>
                </anchor>
              </controlPr>
            </control>
          </mc:Choice>
        </mc:AlternateContent>
        <mc:AlternateContent xmlns:mc="http://schemas.openxmlformats.org/markup-compatibility/2006">
          <mc:Choice Requires="x14">
            <control shapeId="3238" r:id="rId4" name="Drop Down 2">
              <controlPr defaultSize="0" autoFill="0" autoLine="0" autoPict="0" macro="[0]!Gaa_til_kontogruppe">
                <anchor moveWithCells="1">
                  <from>
                    <xdr:col>0</xdr:col>
                    <xdr:colOff>25400</xdr:colOff>
                    <xdr:row>1</xdr:row>
                    <xdr:rowOff>0</xdr:rowOff>
                  </from>
                  <to>
                    <xdr:col>1</xdr:col>
                    <xdr:colOff>1257300</xdr:colOff>
                    <xdr:row>1</xdr:row>
                    <xdr:rowOff>203200</xdr:rowOff>
                  </to>
                </anchor>
              </controlPr>
            </control>
          </mc:Choice>
        </mc:AlternateContent>
        <mc:AlternateContent xmlns:mc="http://schemas.openxmlformats.org/markup-compatibility/2006">
          <mc:Choice Requires="x14">
            <control shapeId="3239" r:id="rId5" name="Knapp1">
              <controlPr defaultSize="0" print="0" autoFill="0" autoLine="0" autoPict="0">
                <anchor moveWithCells="1">
                  <from>
                    <xdr:col>0</xdr:col>
                    <xdr:colOff>25400</xdr:colOff>
                    <xdr:row>0</xdr:row>
                    <xdr:rowOff>38100</xdr:rowOff>
                  </from>
                  <to>
                    <xdr:col>1</xdr:col>
                    <xdr:colOff>1257300</xdr:colOff>
                    <xdr:row>0</xdr:row>
                    <xdr:rowOff>215900</xdr:rowOff>
                  </to>
                </anchor>
              </controlPr>
            </control>
          </mc:Choice>
        </mc:AlternateContent>
        <mc:AlternateContent xmlns:mc="http://schemas.openxmlformats.org/markup-compatibility/2006">
          <mc:Choice Requires="x14">
            <control shapeId="3240" r:id="rId6" name="Knapp2">
              <controlPr defaultSize="0" print="0" autoFill="0" autoLine="0" autoPict="0" macro="[0]!Ikke_vis_tomme_konti">
                <anchor moveWithCells="1">
                  <from>
                    <xdr:col>1</xdr:col>
                    <xdr:colOff>1320800</xdr:colOff>
                    <xdr:row>0</xdr:row>
                    <xdr:rowOff>25400</xdr:rowOff>
                  </from>
                  <to>
                    <xdr:col>2</xdr:col>
                    <xdr:colOff>584200</xdr:colOff>
                    <xdr:row>1</xdr:row>
                    <xdr:rowOff>215900</xdr:rowOff>
                  </to>
                </anchor>
              </controlPr>
            </control>
          </mc:Choice>
        </mc:AlternateContent>
        <mc:AlternateContent xmlns:mc="http://schemas.openxmlformats.org/markup-compatibility/2006">
          <mc:Choice Requires="x14">
            <control shapeId="3241" r:id="rId7" name="Knapp3">
              <controlPr defaultSize="0" print="0" autoFill="0" autoLine="0" autoPict="0" macro="[0]!Vis_utskriftsboksKalkyle" altText="Utskrift av_x000a_viste konti">
                <anchor moveWithCells="1">
                  <from>
                    <xdr:col>2</xdr:col>
                    <xdr:colOff>609600</xdr:colOff>
                    <xdr:row>0</xdr:row>
                    <xdr:rowOff>25400</xdr:rowOff>
                  </from>
                  <to>
                    <xdr:col>3</xdr:col>
                    <xdr:colOff>152400</xdr:colOff>
                    <xdr:row>1</xdr:row>
                    <xdr:rowOff>215900</xdr:rowOff>
                  </to>
                </anchor>
              </controlPr>
            </control>
          </mc:Choice>
        </mc:AlternateContent>
        <mc:AlternateContent xmlns:mc="http://schemas.openxmlformats.org/markup-compatibility/2006">
          <mc:Choice Requires="x14">
            <control shapeId="3242" r:id="rId8" name="Drop Down 1194">
              <controlPr defaultSize="0" autoFill="0" autoLine="0" autoPict="0" macro="[0]!Velg_gruppe_for_utskrift">
                <anchor moveWithCells="1">
                  <from>
                    <xdr:col>3</xdr:col>
                    <xdr:colOff>177800</xdr:colOff>
                    <xdr:row>1</xdr:row>
                    <xdr:rowOff>0</xdr:rowOff>
                  </from>
                  <to>
                    <xdr:col>6</xdr:col>
                    <xdr:colOff>520700</xdr:colOff>
                    <xdr:row>1</xdr:row>
                    <xdr:rowOff>203200</xdr:rowOff>
                  </to>
                </anchor>
              </controlPr>
            </control>
          </mc:Choice>
        </mc:AlternateContent>
        <mc:AlternateContent xmlns:mc="http://schemas.openxmlformats.org/markup-compatibility/2006">
          <mc:Choice Requires="x14">
            <control shapeId="3243" r:id="rId9" name="Knapp4">
              <controlPr defaultSize="0" print="0" autoFill="0" autoLine="0" autoPict="0" macro="[0]!Utskrift_valgt_gruppe">
                <anchor moveWithCells="1">
                  <from>
                    <xdr:col>3</xdr:col>
                    <xdr:colOff>177800</xdr:colOff>
                    <xdr:row>0</xdr:row>
                    <xdr:rowOff>25400</xdr:rowOff>
                  </from>
                  <to>
                    <xdr:col>6</xdr:col>
                    <xdr:colOff>508000</xdr:colOff>
                    <xdr:row>0</xdr:row>
                    <xdr:rowOff>215900</xdr:rowOff>
                  </to>
                </anchor>
              </controlPr>
            </control>
          </mc:Choice>
        </mc:AlternateContent>
        <mc:AlternateContent xmlns:mc="http://schemas.openxmlformats.org/markup-compatibility/2006">
          <mc:Choice Requires="x14">
            <control shapeId="5499" r:id="rId10" name="Knapp6">
              <controlPr defaultSize="0" print="0" autoFill="0" autoLine="0" autoPict="0" macro="[0]!Skjul_MVA">
                <anchor>
                  <from>
                    <xdr:col>10</xdr:col>
                    <xdr:colOff>38100</xdr:colOff>
                    <xdr:row>0</xdr:row>
                    <xdr:rowOff>25400</xdr:rowOff>
                  </from>
                  <to>
                    <xdr:col>12</xdr:col>
                    <xdr:colOff>38100</xdr:colOff>
                    <xdr:row>1</xdr:row>
                    <xdr:rowOff>215900</xdr:rowOff>
                  </to>
                </anchor>
              </controlPr>
            </control>
          </mc:Choice>
        </mc:AlternateContent>
        <mc:AlternateContent xmlns:mc="http://schemas.openxmlformats.org/markup-compatibility/2006">
          <mc:Choice Requires="x14">
            <control shapeId="5913" r:id="rId11" name="Knapp7">
              <controlPr defaultSize="0" print="0" autoFill="0" autoLine="0" autoPict="0" macro="[0]!SpesReiser">
                <anchor moveWithCells="1" sizeWithCells="1">
                  <from>
                    <xdr:col>2</xdr:col>
                    <xdr:colOff>1054100</xdr:colOff>
                    <xdr:row>649</xdr:row>
                    <xdr:rowOff>12700</xdr:rowOff>
                  </from>
                  <to>
                    <xdr:col>2</xdr:col>
                    <xdr:colOff>1244600</xdr:colOff>
                    <xdr:row>650</xdr:row>
                    <xdr:rowOff>0</xdr:rowOff>
                  </to>
                </anchor>
              </controlPr>
            </control>
          </mc:Choice>
        </mc:AlternateContent>
        <mc:AlternateContent xmlns:mc="http://schemas.openxmlformats.org/markup-compatibility/2006">
          <mc:Choice Requires="x14">
            <control shapeId="5914" r:id="rId12" name="Knapp8">
              <controlPr defaultSize="0" print="0" autoFill="0" autoLine="0" autoPict="0" macro="[0]!SpesHotell">
                <anchor moveWithCells="1" sizeWithCells="1">
                  <from>
                    <xdr:col>2</xdr:col>
                    <xdr:colOff>1054100</xdr:colOff>
                    <xdr:row>650</xdr:row>
                    <xdr:rowOff>12700</xdr:rowOff>
                  </from>
                  <to>
                    <xdr:col>2</xdr:col>
                    <xdr:colOff>1244600</xdr:colOff>
                    <xdr:row>651</xdr:row>
                    <xdr:rowOff>0</xdr:rowOff>
                  </to>
                </anchor>
              </controlPr>
            </control>
          </mc:Choice>
        </mc:AlternateContent>
        <mc:AlternateContent xmlns:mc="http://schemas.openxmlformats.org/markup-compatibility/2006">
          <mc:Choice Requires="x14">
            <control shapeId="5915" r:id="rId13" name="Knapp9">
              <controlPr defaultSize="0" print="0" autoFill="0" autoLine="0" autoPict="0" macro="[0]!SpesDiett">
                <anchor moveWithCells="1" sizeWithCells="1">
                  <from>
                    <xdr:col>2</xdr:col>
                    <xdr:colOff>1054100</xdr:colOff>
                    <xdr:row>651</xdr:row>
                    <xdr:rowOff>12700</xdr:rowOff>
                  </from>
                  <to>
                    <xdr:col>2</xdr:col>
                    <xdr:colOff>1244600</xdr:colOff>
                    <xdr:row>652</xdr:row>
                    <xdr:rowOff>0</xdr:rowOff>
                  </to>
                </anchor>
              </controlPr>
            </control>
          </mc:Choice>
        </mc:AlternateContent>
        <mc:AlternateContent xmlns:mc="http://schemas.openxmlformats.org/markup-compatibility/2006">
          <mc:Choice Requires="x14">
            <control shapeId="5916" r:id="rId14" name="Knapp10">
              <controlPr defaultSize="0" print="0" autoFill="0" autoLine="0" autoPict="0" macro="[0]!SpesBiler">
                <anchor moveWithCells="1" sizeWithCells="1">
                  <from>
                    <xdr:col>2</xdr:col>
                    <xdr:colOff>1054100</xdr:colOff>
                    <xdr:row>652</xdr:row>
                    <xdr:rowOff>12700</xdr:rowOff>
                  </from>
                  <to>
                    <xdr:col>2</xdr:col>
                    <xdr:colOff>1244600</xdr:colOff>
                    <xdr:row>653</xdr:row>
                    <xdr:rowOff>0</xdr:rowOff>
                  </to>
                </anchor>
              </controlPr>
            </control>
          </mc:Choice>
        </mc:AlternateContent>
        <mc:AlternateContent xmlns:mc="http://schemas.openxmlformats.org/markup-compatibility/2006">
          <mc:Choice Requires="x14">
            <control shapeId="10853" r:id="rId15" name="Knapp11">
              <controlPr defaultSize="0" print="0" autoFill="0" autoLine="0" autoPict="0" macro="[0]!SpesTaxi">
                <anchor moveWithCells="1" sizeWithCells="1">
                  <from>
                    <xdr:col>2</xdr:col>
                    <xdr:colOff>1054100</xdr:colOff>
                    <xdr:row>660</xdr:row>
                    <xdr:rowOff>12700</xdr:rowOff>
                  </from>
                  <to>
                    <xdr:col>2</xdr:col>
                    <xdr:colOff>1244600</xdr:colOff>
                    <xdr:row>661</xdr:row>
                    <xdr:rowOff>0</xdr:rowOff>
                  </to>
                </anchor>
              </controlPr>
            </control>
          </mc:Choice>
        </mc:AlternateContent>
        <mc:AlternateContent xmlns:mc="http://schemas.openxmlformats.org/markup-compatibility/2006">
          <mc:Choice Requires="x14">
            <control shapeId="10854" r:id="rId16" name="Button 3686">
              <controlPr defaultSize="0" print="0" autoFill="0" autoLine="0" autoPict="0" macro="[0]!SpesFrakt">
                <anchor moveWithCells="1" sizeWithCells="1">
                  <from>
                    <xdr:col>2</xdr:col>
                    <xdr:colOff>1054100</xdr:colOff>
                    <xdr:row>662</xdr:row>
                    <xdr:rowOff>12700</xdr:rowOff>
                  </from>
                  <to>
                    <xdr:col>2</xdr:col>
                    <xdr:colOff>1244600</xdr:colOff>
                    <xdr:row>663</xdr:row>
                    <xdr:rowOff>0</xdr:rowOff>
                  </to>
                </anchor>
              </controlPr>
            </control>
          </mc:Choice>
        </mc:AlternateContent>
        <mc:AlternateContent xmlns:mc="http://schemas.openxmlformats.org/markup-compatibility/2006">
          <mc:Choice Requires="x14">
            <control shapeId="10951" r:id="rId17" name="Button 3783">
              <controlPr defaultSize="0" print="0" autoFill="0" autoLine="0" autoPict="0" macro="[0]!Kopier_kalkyle" altText="Utskrift av_x000a_viste konti">
                <anchor moveWithCells="1">
                  <from>
                    <xdr:col>13</xdr:col>
                    <xdr:colOff>698500</xdr:colOff>
                    <xdr:row>0</xdr:row>
                    <xdr:rowOff>25400</xdr:rowOff>
                  </from>
                  <to>
                    <xdr:col>13</xdr:col>
                    <xdr:colOff>1498600</xdr:colOff>
                    <xdr:row>1</xdr:row>
                    <xdr:rowOff>215900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2">
    <pageSetUpPr autoPageBreaks="0"/>
  </sheetPr>
  <dimension ref="A1:L148"/>
  <sheetViews>
    <sheetView showGridLines="0" showRowColHeaders="0" showZeros="0" showOutlineSymbols="0" zoomScaleNormal="100" workbookViewId="0">
      <pane ySplit="1" topLeftCell="A2" activePane="bottomLeft" state="frozen"/>
      <selection pane="bottomLeft"/>
    </sheetView>
  </sheetViews>
  <sheetFormatPr baseColWidth="10" defaultColWidth="8.83203125" defaultRowHeight="13"/>
  <cols>
    <col min="1" max="1" width="6.6640625" customWidth="1"/>
    <col min="2" max="2" width="42.6640625" customWidth="1"/>
    <col min="3" max="3" width="6.6640625" customWidth="1"/>
    <col min="4" max="4" width="4.33203125" customWidth="1"/>
    <col min="5" max="5" width="6.6640625" customWidth="1"/>
    <col min="6" max="6" width="7.6640625" customWidth="1"/>
    <col min="7" max="8" width="1.6640625" customWidth="1"/>
    <col min="9" max="9" width="8.33203125" customWidth="1"/>
    <col min="10" max="10" width="2.6640625" customWidth="1"/>
    <col min="11" max="11" width="77.5" customWidth="1"/>
    <col min="12" max="256" width="11.5" customWidth="1"/>
  </cols>
  <sheetData>
    <row r="1" spans="1:12" ht="20.25" customHeight="1">
      <c r="A1" s="188" t="s">
        <v>725</v>
      </c>
      <c r="B1" s="173"/>
      <c r="C1" s="173"/>
      <c r="D1" s="173"/>
      <c r="E1" s="173"/>
      <c r="H1" s="173"/>
      <c r="I1" s="173"/>
      <c r="J1" s="173"/>
      <c r="K1" s="173"/>
      <c r="L1" s="173"/>
    </row>
    <row r="2" spans="1:12">
      <c r="K2" s="173"/>
      <c r="L2" s="173"/>
    </row>
    <row r="3" spans="1:12">
      <c r="A3" s="196">
        <v>449070</v>
      </c>
      <c r="B3" t="s">
        <v>727</v>
      </c>
      <c r="C3" s="29" t="s">
        <v>41</v>
      </c>
      <c r="D3" s="55" t="s">
        <v>13</v>
      </c>
      <c r="E3" s="29" t="s">
        <v>14</v>
      </c>
      <c r="F3" s="29" t="s">
        <v>15</v>
      </c>
      <c r="G3" s="29"/>
      <c r="I3" s="256" t="s">
        <v>18</v>
      </c>
      <c r="J3" s="45"/>
      <c r="K3" s="173"/>
      <c r="L3" s="173"/>
    </row>
    <row r="4" spans="1:12" s="1" customFormat="1">
      <c r="A4" s="215"/>
      <c r="B4" s="186"/>
      <c r="C4" s="36"/>
      <c r="D4" s="61"/>
      <c r="E4" s="177"/>
      <c r="F4" s="82">
        <f>IF(D4=0,(IF(C4=0,E4,C4*E4)),(IF(C4=0,E4*D4,C4*D4*E4)))</f>
        <v>0</v>
      </c>
      <c r="G4" s="37"/>
      <c r="H4" s="325"/>
      <c r="I4" s="153" t="str">
        <f t="shared" ref="I4:I23" si="0">IF(H4&lt;&gt;"",(F4*mvalav)-F4,"")</f>
        <v/>
      </c>
      <c r="J4" s="40"/>
      <c r="K4" s="173"/>
      <c r="L4" s="173"/>
    </row>
    <row r="5" spans="1:12" s="1" customFormat="1">
      <c r="A5" s="215"/>
      <c r="B5" s="186"/>
      <c r="C5" s="36"/>
      <c r="D5" s="61"/>
      <c r="E5" s="177"/>
      <c r="F5" s="83">
        <f>IF(D5=0,(IF(C5=0,E5,C5*E5)),(IF(C5=0,E5*D5,C5*D5*E5)))</f>
        <v>0</v>
      </c>
      <c r="G5" s="37"/>
      <c r="H5" s="325"/>
      <c r="I5" s="153" t="str">
        <f t="shared" si="0"/>
        <v/>
      </c>
      <c r="J5" s="40"/>
      <c r="K5" s="173"/>
      <c r="L5" s="173"/>
    </row>
    <row r="6" spans="1:12" s="1" customFormat="1">
      <c r="A6" s="215"/>
      <c r="B6" s="186"/>
      <c r="C6" s="36"/>
      <c r="D6" s="61"/>
      <c r="E6" s="177"/>
      <c r="F6" s="83">
        <f>IF(D6=0,(IF(C6=0,E6,C6*E6)),(IF(C6=0,E6*D6,C6*D6*E6)))</f>
        <v>0</v>
      </c>
      <c r="G6" s="37"/>
      <c r="H6" s="325"/>
      <c r="I6" s="153" t="str">
        <f t="shared" si="0"/>
        <v/>
      </c>
      <c r="J6" s="40"/>
      <c r="K6" s="173"/>
      <c r="L6" s="173"/>
    </row>
    <row r="7" spans="1:12" s="1" customFormat="1">
      <c r="A7" s="215"/>
      <c r="B7" s="186"/>
      <c r="C7" s="36"/>
      <c r="D7" s="61"/>
      <c r="E7" s="177"/>
      <c r="F7" s="83">
        <f>IF(D7=0,(IF(C7=0,E7,C7*E7)),(IF(C7=0,E7*D7,C7*D7*E7)))</f>
        <v>0</v>
      </c>
      <c r="G7" s="37"/>
      <c r="H7" s="325"/>
      <c r="I7" s="153" t="str">
        <f t="shared" si="0"/>
        <v/>
      </c>
      <c r="J7" s="40"/>
      <c r="K7" s="173"/>
      <c r="L7" s="173"/>
    </row>
    <row r="8" spans="1:12" s="1" customFormat="1">
      <c r="A8" s="215"/>
      <c r="B8" s="186"/>
      <c r="C8" s="36"/>
      <c r="D8" s="61"/>
      <c r="E8" s="177"/>
      <c r="F8" s="83">
        <f t="shared" ref="F8:F15" si="1">IF(D8=0,(IF(C8=0,E8,C8*E8)),(IF(C8=0,E8*D8,C8*D8*E8)))</f>
        <v>0</v>
      </c>
      <c r="G8" s="37"/>
      <c r="H8" s="325"/>
      <c r="I8" s="153" t="str">
        <f t="shared" si="0"/>
        <v/>
      </c>
      <c r="J8" s="40"/>
      <c r="K8" s="173"/>
      <c r="L8" s="173"/>
    </row>
    <row r="9" spans="1:12" s="1" customFormat="1">
      <c r="A9" s="215"/>
      <c r="B9" s="186"/>
      <c r="C9" s="36"/>
      <c r="D9" s="61"/>
      <c r="E9" s="177"/>
      <c r="F9" s="83">
        <f t="shared" si="1"/>
        <v>0</v>
      </c>
      <c r="G9" s="37"/>
      <c r="H9" s="325"/>
      <c r="I9" s="153" t="str">
        <f t="shared" si="0"/>
        <v/>
      </c>
      <c r="J9" s="40"/>
      <c r="K9" s="173"/>
      <c r="L9" s="173"/>
    </row>
    <row r="10" spans="1:12" s="1" customFormat="1">
      <c r="A10" s="215"/>
      <c r="B10" s="186"/>
      <c r="C10" s="36"/>
      <c r="D10" s="61"/>
      <c r="E10" s="177"/>
      <c r="F10" s="83">
        <f>IF(D10=0,(IF(C10=0,E10,C10*E10)),(IF(C10=0,E10*D10,C10*D10*E10)))</f>
        <v>0</v>
      </c>
      <c r="G10" s="37"/>
      <c r="H10" s="325"/>
      <c r="I10" s="153" t="str">
        <f t="shared" si="0"/>
        <v/>
      </c>
      <c r="J10" s="40"/>
      <c r="K10" s="173"/>
      <c r="L10" s="173"/>
    </row>
    <row r="11" spans="1:12" s="1" customFormat="1">
      <c r="A11" s="215"/>
      <c r="B11" s="186"/>
      <c r="C11" s="61"/>
      <c r="D11" s="61"/>
      <c r="E11" s="177"/>
      <c r="F11" s="83">
        <f>IF(D11=0,(IF(C11=0,E11,C11*E11)),(IF(C11=0,E11*D11,C11*D11*E11)))</f>
        <v>0</v>
      </c>
      <c r="G11" s="37"/>
      <c r="H11" s="325"/>
      <c r="I11" s="153" t="str">
        <f t="shared" si="0"/>
        <v/>
      </c>
      <c r="J11" s="40"/>
      <c r="K11" s="173"/>
      <c r="L11" s="173"/>
    </row>
    <row r="12" spans="1:12" s="1" customFormat="1">
      <c r="A12" s="215"/>
      <c r="B12" s="186"/>
      <c r="C12" s="61"/>
      <c r="D12" s="61"/>
      <c r="E12" s="177"/>
      <c r="F12" s="83">
        <f>IF(D12=0,(IF(C12=0,E12,C12*E12)),(IF(C12=0,E12*D12,C12*D12*E12)))</f>
        <v>0</v>
      </c>
      <c r="G12" s="37"/>
      <c r="H12" s="325"/>
      <c r="I12" s="153" t="str">
        <f t="shared" si="0"/>
        <v/>
      </c>
      <c r="J12" s="40"/>
      <c r="K12" s="173"/>
      <c r="L12" s="173"/>
    </row>
    <row r="13" spans="1:12" s="1" customFormat="1">
      <c r="A13" s="215"/>
      <c r="B13" s="186"/>
      <c r="C13" s="61"/>
      <c r="D13" s="61"/>
      <c r="E13" s="177"/>
      <c r="F13" s="83">
        <f t="shared" si="1"/>
        <v>0</v>
      </c>
      <c r="G13" s="37"/>
      <c r="H13" s="325"/>
      <c r="I13" s="153" t="str">
        <f t="shared" si="0"/>
        <v/>
      </c>
      <c r="J13" s="40"/>
      <c r="K13" s="173"/>
      <c r="L13" s="173"/>
    </row>
    <row r="14" spans="1:12" s="1" customFormat="1">
      <c r="A14" s="215"/>
      <c r="B14" s="186"/>
      <c r="C14" s="61"/>
      <c r="D14" s="61"/>
      <c r="E14" s="177"/>
      <c r="F14" s="83">
        <f t="shared" si="1"/>
        <v>0</v>
      </c>
      <c r="G14" s="37"/>
      <c r="H14" s="325"/>
      <c r="I14" s="153" t="str">
        <f t="shared" si="0"/>
        <v/>
      </c>
      <c r="J14" s="40"/>
      <c r="K14" s="173"/>
      <c r="L14" s="173"/>
    </row>
    <row r="15" spans="1:12" s="1" customFormat="1">
      <c r="A15" s="215"/>
      <c r="B15" s="186"/>
      <c r="C15" s="61"/>
      <c r="D15" s="61"/>
      <c r="E15" s="177"/>
      <c r="F15" s="83">
        <f t="shared" si="1"/>
        <v>0</v>
      </c>
      <c r="G15" s="37"/>
      <c r="H15" s="325"/>
      <c r="I15" s="153" t="str">
        <f t="shared" si="0"/>
        <v/>
      </c>
      <c r="J15" s="40"/>
      <c r="K15" s="173"/>
      <c r="L15" s="173"/>
    </row>
    <row r="16" spans="1:12" s="1" customFormat="1">
      <c r="A16" s="215"/>
      <c r="B16" s="186"/>
      <c r="C16" s="61"/>
      <c r="D16" s="61"/>
      <c r="E16" s="177"/>
      <c r="F16" s="83">
        <f t="shared" ref="F16:F23" si="2">IF(D16=0,(IF(C16=0,E16,C16*E16)),(IF(C16=0,E16*D16,C16*D16*E16)))</f>
        <v>0</v>
      </c>
      <c r="G16" s="37"/>
      <c r="H16" s="325"/>
      <c r="I16" s="153" t="str">
        <f t="shared" si="0"/>
        <v/>
      </c>
      <c r="J16" s="40"/>
      <c r="K16" s="173"/>
      <c r="L16" s="173"/>
    </row>
    <row r="17" spans="1:12" s="1" customFormat="1">
      <c r="A17" s="215"/>
      <c r="B17" s="186"/>
      <c r="C17" s="61"/>
      <c r="D17" s="61"/>
      <c r="E17" s="177"/>
      <c r="F17" s="83">
        <f t="shared" si="2"/>
        <v>0</v>
      </c>
      <c r="G17" s="37"/>
      <c r="H17" s="325"/>
      <c r="I17" s="153" t="str">
        <f t="shared" si="0"/>
        <v/>
      </c>
      <c r="J17" s="40"/>
      <c r="K17" s="173"/>
      <c r="L17" s="173"/>
    </row>
    <row r="18" spans="1:12" s="1" customFormat="1">
      <c r="A18" s="215"/>
      <c r="B18" s="186"/>
      <c r="C18" s="61"/>
      <c r="D18" s="61"/>
      <c r="E18" s="177"/>
      <c r="F18" s="83">
        <f t="shared" si="2"/>
        <v>0</v>
      </c>
      <c r="G18" s="37"/>
      <c r="H18" s="325"/>
      <c r="I18" s="153" t="str">
        <f t="shared" si="0"/>
        <v/>
      </c>
      <c r="J18" s="40"/>
      <c r="K18" s="173"/>
      <c r="L18" s="173"/>
    </row>
    <row r="19" spans="1:12" s="1" customFormat="1">
      <c r="A19" s="215"/>
      <c r="B19" s="186"/>
      <c r="C19" s="61"/>
      <c r="D19" s="61"/>
      <c r="E19" s="177"/>
      <c r="F19" s="83">
        <f t="shared" si="2"/>
        <v>0</v>
      </c>
      <c r="G19" s="37"/>
      <c r="H19" s="325"/>
      <c r="I19" s="153" t="str">
        <f t="shared" si="0"/>
        <v/>
      </c>
      <c r="J19" s="40"/>
      <c r="K19" s="173"/>
      <c r="L19" s="173"/>
    </row>
    <row r="20" spans="1:12" s="1" customFormat="1">
      <c r="A20" s="215"/>
      <c r="B20" s="186"/>
      <c r="C20" s="61"/>
      <c r="D20" s="61"/>
      <c r="E20" s="177"/>
      <c r="F20" s="83">
        <f t="shared" si="2"/>
        <v>0</v>
      </c>
      <c r="G20" s="37"/>
      <c r="H20" s="325"/>
      <c r="I20" s="153" t="str">
        <f t="shared" si="0"/>
        <v/>
      </c>
      <c r="J20" s="40"/>
      <c r="K20" s="173"/>
      <c r="L20" s="173"/>
    </row>
    <row r="21" spans="1:12" s="1" customFormat="1">
      <c r="A21" s="215"/>
      <c r="B21" s="186"/>
      <c r="C21" s="61"/>
      <c r="D21" s="61"/>
      <c r="E21" s="177"/>
      <c r="F21" s="83">
        <f t="shared" si="2"/>
        <v>0</v>
      </c>
      <c r="G21" s="37"/>
      <c r="H21" s="325"/>
      <c r="I21" s="153" t="str">
        <f t="shared" si="0"/>
        <v/>
      </c>
      <c r="J21" s="40"/>
      <c r="K21" s="173"/>
      <c r="L21" s="173"/>
    </row>
    <row r="22" spans="1:12" s="1" customFormat="1">
      <c r="A22" s="215"/>
      <c r="B22" s="186"/>
      <c r="C22" s="61"/>
      <c r="D22" s="61"/>
      <c r="E22" s="177"/>
      <c r="F22" s="83">
        <f t="shared" si="2"/>
        <v>0</v>
      </c>
      <c r="G22" s="37"/>
      <c r="H22" s="325"/>
      <c r="I22" s="153" t="str">
        <f t="shared" si="0"/>
        <v/>
      </c>
      <c r="J22" s="40"/>
      <c r="K22" s="173"/>
      <c r="L22" s="173"/>
    </row>
    <row r="23" spans="1:12" s="1" customFormat="1">
      <c r="A23" s="215"/>
      <c r="B23" s="186"/>
      <c r="C23" s="61"/>
      <c r="D23" s="61"/>
      <c r="E23" s="177"/>
      <c r="F23" s="182">
        <f t="shared" si="2"/>
        <v>0</v>
      </c>
      <c r="G23" s="37"/>
      <c r="H23" s="325"/>
      <c r="I23" s="153" t="str">
        <f t="shared" si="0"/>
        <v/>
      </c>
      <c r="J23" s="40"/>
      <c r="K23" s="173"/>
      <c r="L23" s="173"/>
    </row>
    <row r="24" spans="1:12" s="1" customFormat="1" ht="14" thickBot="1">
      <c r="A24" s="48" t="s">
        <v>726</v>
      </c>
      <c r="B24" s="2"/>
      <c r="C24" s="37"/>
      <c r="D24" s="54"/>
      <c r="E24" s="31" t="s">
        <v>722</v>
      </c>
      <c r="F24" s="181">
        <f>SUM(F4:F23)</f>
        <v>0</v>
      </c>
      <c r="G24" s="37"/>
      <c r="H24" s="326"/>
      <c r="I24" s="176">
        <f>SUM(I4:I23)</f>
        <v>0</v>
      </c>
      <c r="J24" s="37"/>
      <c r="K24" s="173"/>
      <c r="L24" s="173"/>
    </row>
    <row r="25" spans="1:12" s="1" customFormat="1" ht="14" thickTop="1">
      <c r="A25" s="48"/>
      <c r="B25" s="2"/>
      <c r="C25" s="37"/>
      <c r="D25" s="54"/>
      <c r="E25" s="31"/>
      <c r="F25" s="37"/>
      <c r="G25" s="37"/>
      <c r="I25" s="37"/>
      <c r="J25" s="37"/>
      <c r="K25" s="173"/>
      <c r="L25" s="173"/>
    </row>
    <row r="26" spans="1:12">
      <c r="K26" s="173"/>
      <c r="L26" s="173"/>
    </row>
    <row r="27" spans="1:12">
      <c r="A27" s="196">
        <v>449072</v>
      </c>
      <c r="B27" t="s">
        <v>728</v>
      </c>
      <c r="C27" s="29" t="s">
        <v>41</v>
      </c>
      <c r="D27" s="55" t="s">
        <v>13</v>
      </c>
      <c r="E27" s="29" t="s">
        <v>14</v>
      </c>
      <c r="F27" s="29" t="s">
        <v>15</v>
      </c>
      <c r="G27" s="29"/>
      <c r="K27" s="173"/>
      <c r="L27" s="173"/>
    </row>
    <row r="28" spans="1:12" s="1" customFormat="1">
      <c r="A28" s="215"/>
      <c r="B28" s="186"/>
      <c r="C28" s="61"/>
      <c r="D28" s="61"/>
      <c r="E28" s="177"/>
      <c r="F28" s="82">
        <f>IF(D28=0,(IF(C28=0,E28,C28*E28)),(IF(C28=0,E28*D28,C28*D28*E28)))</f>
        <v>0</v>
      </c>
      <c r="G28" s="37"/>
      <c r="H28" s="325"/>
      <c r="I28" s="153" t="str">
        <f>IF(H28&lt;&gt;"",(F28*mva)-F28,"")</f>
        <v/>
      </c>
      <c r="J28" s="40"/>
      <c r="K28" s="173"/>
      <c r="L28" s="173"/>
    </row>
    <row r="29" spans="1:12" s="1" customFormat="1">
      <c r="A29" s="215"/>
      <c r="B29" s="186"/>
      <c r="C29" s="61"/>
      <c r="D29" s="61"/>
      <c r="E29" s="177"/>
      <c r="F29" s="83">
        <f t="shared" ref="F29:F47" si="3">IF(D29=0,(IF(C29=0,E29,C29*E29)),(IF(C29=0,E29*D29,C29*D29*E29)))</f>
        <v>0</v>
      </c>
      <c r="G29" s="37"/>
      <c r="H29" s="325"/>
      <c r="I29" s="153" t="str">
        <f t="shared" ref="I29:I47" si="4">IF(H29&lt;&gt;"",(F29*mva)-F29,"")</f>
        <v/>
      </c>
      <c r="J29" s="40"/>
      <c r="K29" s="173"/>
      <c r="L29" s="173"/>
    </row>
    <row r="30" spans="1:12" s="1" customFormat="1">
      <c r="A30" s="215"/>
      <c r="B30" s="186"/>
      <c r="C30" s="61"/>
      <c r="D30" s="61"/>
      <c r="E30" s="177"/>
      <c r="F30" s="83">
        <f t="shared" ref="F30:F39" si="5">IF(D30=0,(IF(C30=0,E30,C30*E30)),(IF(C30=0,E30*D30,C30*D30*E30)))</f>
        <v>0</v>
      </c>
      <c r="G30" s="37"/>
      <c r="H30" s="325"/>
      <c r="I30" s="153" t="str">
        <f t="shared" si="4"/>
        <v/>
      </c>
      <c r="J30" s="40"/>
      <c r="K30" s="173"/>
      <c r="L30" s="173"/>
    </row>
    <row r="31" spans="1:12" s="1" customFormat="1">
      <c r="A31" s="215"/>
      <c r="B31" s="186"/>
      <c r="C31" s="61"/>
      <c r="D31" s="61"/>
      <c r="E31" s="177"/>
      <c r="F31" s="83">
        <f t="shared" si="5"/>
        <v>0</v>
      </c>
      <c r="G31" s="37"/>
      <c r="H31" s="325"/>
      <c r="I31" s="153" t="str">
        <f t="shared" si="4"/>
        <v/>
      </c>
      <c r="J31" s="40"/>
      <c r="K31" s="173"/>
      <c r="L31" s="173"/>
    </row>
    <row r="32" spans="1:12" s="1" customFormat="1">
      <c r="A32" s="215"/>
      <c r="B32" s="186"/>
      <c r="C32" s="61"/>
      <c r="D32" s="61"/>
      <c r="E32" s="177"/>
      <c r="F32" s="83">
        <f t="shared" si="5"/>
        <v>0</v>
      </c>
      <c r="G32" s="37"/>
      <c r="H32" s="325"/>
      <c r="I32" s="153" t="str">
        <f t="shared" si="4"/>
        <v/>
      </c>
      <c r="J32" s="40"/>
      <c r="K32" s="173"/>
      <c r="L32" s="173"/>
    </row>
    <row r="33" spans="1:12" s="1" customFormat="1">
      <c r="A33" s="215"/>
      <c r="B33" s="186"/>
      <c r="C33" s="61"/>
      <c r="D33" s="61"/>
      <c r="E33" s="177"/>
      <c r="F33" s="83">
        <f>IF(D33=0,(IF(C33=0,E33,C33*E33)),(IF(C33=0,E33*D33,C33*D33*E33)))</f>
        <v>0</v>
      </c>
      <c r="G33" s="37"/>
      <c r="H33" s="325"/>
      <c r="I33" s="153" t="str">
        <f t="shared" si="4"/>
        <v/>
      </c>
      <c r="J33" s="40"/>
      <c r="K33" s="173"/>
      <c r="L33" s="173"/>
    </row>
    <row r="34" spans="1:12" s="1" customFormat="1">
      <c r="A34" s="215"/>
      <c r="B34" s="186"/>
      <c r="C34" s="61"/>
      <c r="D34" s="61"/>
      <c r="E34" s="177"/>
      <c r="F34" s="83">
        <f>IF(D34=0,(IF(C34=0,E34,C34*E34)),(IF(C34=0,E34*D34,C34*D34*E34)))</f>
        <v>0</v>
      </c>
      <c r="G34" s="37"/>
      <c r="H34" s="325"/>
      <c r="I34" s="153" t="str">
        <f t="shared" si="4"/>
        <v/>
      </c>
      <c r="J34" s="40"/>
      <c r="K34" s="173"/>
      <c r="L34" s="173"/>
    </row>
    <row r="35" spans="1:12" s="1" customFormat="1">
      <c r="A35" s="215"/>
      <c r="B35" s="186"/>
      <c r="C35" s="61"/>
      <c r="D35" s="61"/>
      <c r="E35" s="177"/>
      <c r="F35" s="83">
        <f>IF(D35=0,(IF(C35=0,E35,C35*E35)),(IF(C35=0,E35*D35,C35*D35*E35)))</f>
        <v>0</v>
      </c>
      <c r="G35" s="37"/>
      <c r="H35" s="325"/>
      <c r="I35" s="153" t="str">
        <f t="shared" si="4"/>
        <v/>
      </c>
      <c r="J35" s="40"/>
      <c r="K35" s="173"/>
      <c r="L35" s="173"/>
    </row>
    <row r="36" spans="1:12" s="1" customFormat="1">
      <c r="A36" s="215"/>
      <c r="B36" s="186"/>
      <c r="C36" s="61"/>
      <c r="D36" s="61"/>
      <c r="E36" s="177"/>
      <c r="F36" s="83">
        <f t="shared" si="5"/>
        <v>0</v>
      </c>
      <c r="G36" s="37"/>
      <c r="H36" s="325"/>
      <c r="I36" s="153" t="str">
        <f t="shared" si="4"/>
        <v/>
      </c>
      <c r="J36" s="40"/>
      <c r="K36" s="173"/>
      <c r="L36" s="173"/>
    </row>
    <row r="37" spans="1:12" s="1" customFormat="1">
      <c r="A37" s="215"/>
      <c r="B37" s="186"/>
      <c r="C37" s="61"/>
      <c r="D37" s="61"/>
      <c r="E37" s="177"/>
      <c r="F37" s="83">
        <f t="shared" si="5"/>
        <v>0</v>
      </c>
      <c r="G37" s="37"/>
      <c r="H37" s="325"/>
      <c r="I37" s="153" t="str">
        <f t="shared" si="4"/>
        <v/>
      </c>
      <c r="J37" s="40"/>
      <c r="K37" s="173"/>
      <c r="L37" s="173"/>
    </row>
    <row r="38" spans="1:12" s="1" customFormat="1">
      <c r="A38" s="215"/>
      <c r="B38" s="186"/>
      <c r="C38" s="61"/>
      <c r="D38" s="61"/>
      <c r="E38" s="177"/>
      <c r="F38" s="83">
        <f t="shared" si="5"/>
        <v>0</v>
      </c>
      <c r="G38" s="37"/>
      <c r="H38" s="325"/>
      <c r="I38" s="153" t="str">
        <f t="shared" si="4"/>
        <v/>
      </c>
      <c r="J38" s="40"/>
      <c r="K38" s="173"/>
      <c r="L38" s="173"/>
    </row>
    <row r="39" spans="1:12" s="1" customFormat="1">
      <c r="A39" s="215"/>
      <c r="B39" s="186"/>
      <c r="C39" s="61"/>
      <c r="D39" s="61"/>
      <c r="E39" s="177"/>
      <c r="F39" s="83">
        <f t="shared" si="5"/>
        <v>0</v>
      </c>
      <c r="G39" s="37"/>
      <c r="H39" s="325"/>
      <c r="I39" s="153" t="str">
        <f t="shared" si="4"/>
        <v/>
      </c>
      <c r="J39" s="40"/>
      <c r="K39" s="173"/>
      <c r="L39" s="173"/>
    </row>
    <row r="40" spans="1:12" s="1" customFormat="1">
      <c r="A40" s="215"/>
      <c r="B40" s="186"/>
      <c r="C40" s="61"/>
      <c r="D40" s="61"/>
      <c r="E40" s="177"/>
      <c r="F40" s="83">
        <f t="shared" si="3"/>
        <v>0</v>
      </c>
      <c r="G40" s="37"/>
      <c r="H40" s="325"/>
      <c r="I40" s="153" t="str">
        <f t="shared" si="4"/>
        <v/>
      </c>
      <c r="J40" s="40"/>
      <c r="K40" s="173"/>
      <c r="L40" s="173"/>
    </row>
    <row r="41" spans="1:12" s="1" customFormat="1">
      <c r="A41" s="215"/>
      <c r="B41" s="186"/>
      <c r="C41" s="61"/>
      <c r="D41" s="61"/>
      <c r="E41" s="177"/>
      <c r="F41" s="83">
        <f t="shared" si="3"/>
        <v>0</v>
      </c>
      <c r="G41" s="37"/>
      <c r="H41" s="325"/>
      <c r="I41" s="153" t="str">
        <f t="shared" si="4"/>
        <v/>
      </c>
      <c r="J41" s="40"/>
      <c r="K41" s="173"/>
      <c r="L41" s="173"/>
    </row>
    <row r="42" spans="1:12" s="1" customFormat="1">
      <c r="A42" s="215"/>
      <c r="B42" s="186"/>
      <c r="C42" s="61"/>
      <c r="D42" s="61"/>
      <c r="E42" s="177"/>
      <c r="F42" s="83">
        <f t="shared" si="3"/>
        <v>0</v>
      </c>
      <c r="G42" s="37"/>
      <c r="H42" s="325"/>
      <c r="I42" s="153" t="str">
        <f t="shared" si="4"/>
        <v/>
      </c>
      <c r="J42" s="40"/>
      <c r="K42" s="173"/>
      <c r="L42" s="173"/>
    </row>
    <row r="43" spans="1:12" s="1" customFormat="1">
      <c r="A43" s="215"/>
      <c r="B43" s="186"/>
      <c r="C43" s="61"/>
      <c r="D43" s="61"/>
      <c r="E43" s="177"/>
      <c r="F43" s="83">
        <f t="shared" si="3"/>
        <v>0</v>
      </c>
      <c r="G43" s="37"/>
      <c r="H43" s="325"/>
      <c r="I43" s="153" t="str">
        <f t="shared" si="4"/>
        <v/>
      </c>
      <c r="J43" s="40"/>
      <c r="K43" s="173"/>
      <c r="L43" s="173"/>
    </row>
    <row r="44" spans="1:12" s="1" customFormat="1">
      <c r="A44" s="215"/>
      <c r="B44" s="186"/>
      <c r="C44" s="61"/>
      <c r="D44" s="61"/>
      <c r="E44" s="177"/>
      <c r="F44" s="83">
        <f t="shared" si="3"/>
        <v>0</v>
      </c>
      <c r="G44" s="37"/>
      <c r="H44" s="325"/>
      <c r="I44" s="153" t="str">
        <f t="shared" si="4"/>
        <v/>
      </c>
      <c r="J44" s="40"/>
      <c r="K44" s="173"/>
      <c r="L44" s="173"/>
    </row>
    <row r="45" spans="1:12" s="1" customFormat="1">
      <c r="A45" s="215"/>
      <c r="B45" s="186"/>
      <c r="C45" s="61"/>
      <c r="D45" s="61"/>
      <c r="E45" s="177"/>
      <c r="F45" s="83">
        <f t="shared" si="3"/>
        <v>0</v>
      </c>
      <c r="G45" s="37"/>
      <c r="H45" s="325"/>
      <c r="I45" s="153" t="str">
        <f t="shared" si="4"/>
        <v/>
      </c>
      <c r="J45" s="40"/>
      <c r="K45" s="173"/>
      <c r="L45" s="173"/>
    </row>
    <row r="46" spans="1:12" s="1" customFormat="1">
      <c r="A46" s="215"/>
      <c r="B46" s="186"/>
      <c r="C46" s="61"/>
      <c r="D46" s="61"/>
      <c r="E46" s="177"/>
      <c r="F46" s="83">
        <f t="shared" si="3"/>
        <v>0</v>
      </c>
      <c r="G46" s="37"/>
      <c r="H46" s="325"/>
      <c r="I46" s="153" t="str">
        <f t="shared" si="4"/>
        <v/>
      </c>
      <c r="J46" s="40"/>
      <c r="K46" s="173"/>
      <c r="L46" s="173"/>
    </row>
    <row r="47" spans="1:12" s="1" customFormat="1">
      <c r="A47" s="215"/>
      <c r="B47" s="186"/>
      <c r="C47" s="61"/>
      <c r="D47" s="61"/>
      <c r="E47" s="177"/>
      <c r="F47" s="182">
        <f t="shared" si="3"/>
        <v>0</v>
      </c>
      <c r="G47" s="37"/>
      <c r="H47" s="325"/>
      <c r="I47" s="153" t="str">
        <f t="shared" si="4"/>
        <v/>
      </c>
      <c r="J47" s="40"/>
      <c r="K47" s="173"/>
      <c r="L47" s="173"/>
    </row>
    <row r="48" spans="1:12" ht="14" thickBot="1">
      <c r="C48" s="37"/>
      <c r="D48" s="54"/>
      <c r="E48" s="31" t="s">
        <v>722</v>
      </c>
      <c r="F48" s="176">
        <f>SUM(F28:F47)</f>
        <v>0</v>
      </c>
      <c r="G48" s="37"/>
      <c r="H48" s="1"/>
      <c r="I48" s="176">
        <f>SUM(I28:I47)</f>
        <v>0</v>
      </c>
      <c r="J48" s="37"/>
      <c r="K48" s="173"/>
      <c r="L48" s="173"/>
    </row>
    <row r="49" spans="1:12" ht="14" thickTop="1">
      <c r="C49" s="37"/>
      <c r="D49" s="54"/>
      <c r="E49" s="31"/>
      <c r="F49" s="37"/>
      <c r="G49" s="37"/>
      <c r="H49" s="1"/>
      <c r="I49" s="37"/>
      <c r="J49" s="37"/>
      <c r="K49" s="173"/>
      <c r="L49" s="173"/>
    </row>
    <row r="50" spans="1:12">
      <c r="C50" s="37"/>
      <c r="D50" s="54"/>
      <c r="E50" s="31"/>
      <c r="F50" s="37"/>
      <c r="G50" s="37"/>
      <c r="H50" s="1"/>
      <c r="I50" s="37"/>
      <c r="J50" s="37"/>
      <c r="K50" s="173"/>
      <c r="L50" s="173"/>
    </row>
    <row r="51" spans="1:12">
      <c r="A51" s="196">
        <v>449073</v>
      </c>
      <c r="B51" t="s">
        <v>729</v>
      </c>
      <c r="C51" s="29" t="s">
        <v>41</v>
      </c>
      <c r="D51" s="55" t="s">
        <v>13</v>
      </c>
      <c r="E51" s="29" t="s">
        <v>14</v>
      </c>
      <c r="F51" s="29" t="s">
        <v>15</v>
      </c>
      <c r="G51" s="29"/>
      <c r="K51" s="173"/>
      <c r="L51" s="173"/>
    </row>
    <row r="52" spans="1:12" s="1" customFormat="1">
      <c r="A52" s="215"/>
      <c r="B52" s="186"/>
      <c r="C52" s="61"/>
      <c r="D52" s="61"/>
      <c r="E52" s="177"/>
      <c r="F52" s="82">
        <f>IF(D52=0,(IF(C52=0,E52,C52*E52)),(IF(C52=0,E52*D52,C52*D52*E52)))</f>
        <v>0</v>
      </c>
      <c r="G52" s="37"/>
      <c r="H52" s="325"/>
      <c r="I52" s="153" t="str">
        <f t="shared" ref="I52:I71" si="6">IF(H52&lt;&gt;"",(F52*mvalav)-F52,"")</f>
        <v/>
      </c>
      <c r="J52" s="40"/>
      <c r="K52" s="173"/>
      <c r="L52" s="173"/>
    </row>
    <row r="53" spans="1:12" s="1" customFormat="1">
      <c r="A53" s="215"/>
      <c r="B53" s="186"/>
      <c r="C53" s="61"/>
      <c r="D53" s="61"/>
      <c r="E53" s="177"/>
      <c r="F53" s="83">
        <f t="shared" ref="F53:F62" si="7">IF(D53=0,(IF(C53=0,E53,C53*E53)),(IF(C53=0,E53*D53,C53*D53*E53)))</f>
        <v>0</v>
      </c>
      <c r="G53" s="37"/>
      <c r="H53" s="325"/>
      <c r="I53" s="153" t="str">
        <f t="shared" si="6"/>
        <v/>
      </c>
      <c r="J53" s="40"/>
      <c r="K53" s="173"/>
      <c r="L53" s="173"/>
    </row>
    <row r="54" spans="1:12" s="1" customFormat="1">
      <c r="A54" s="215"/>
      <c r="B54" s="186"/>
      <c r="C54" s="61"/>
      <c r="D54" s="61"/>
      <c r="E54" s="177"/>
      <c r="F54" s="83">
        <f t="shared" si="7"/>
        <v>0</v>
      </c>
      <c r="G54" s="37"/>
      <c r="H54" s="325"/>
      <c r="I54" s="153" t="str">
        <f t="shared" si="6"/>
        <v/>
      </c>
      <c r="J54" s="40"/>
      <c r="K54" s="173"/>
      <c r="L54" s="173"/>
    </row>
    <row r="55" spans="1:12" s="1" customFormat="1">
      <c r="A55" s="215"/>
      <c r="B55" s="186"/>
      <c r="C55" s="61"/>
      <c r="D55" s="61"/>
      <c r="E55" s="177"/>
      <c r="F55" s="83">
        <f>IF(D55=0,(IF(C55=0,E55,C55*E55)),(IF(C55=0,E55*D55,C55*D55*E55)))</f>
        <v>0</v>
      </c>
      <c r="G55" s="37"/>
      <c r="H55" s="325"/>
      <c r="I55" s="153" t="str">
        <f t="shared" si="6"/>
        <v/>
      </c>
      <c r="J55" s="40"/>
      <c r="K55" s="173"/>
      <c r="L55" s="173"/>
    </row>
    <row r="56" spans="1:12" s="1" customFormat="1">
      <c r="A56" s="215"/>
      <c r="B56" s="186"/>
      <c r="C56" s="61"/>
      <c r="D56" s="61"/>
      <c r="E56" s="177"/>
      <c r="F56" s="83">
        <f>IF(D56=0,(IF(C56=0,E56,C56*E56)),(IF(C56=0,E56*D56,C56*D56*E56)))</f>
        <v>0</v>
      </c>
      <c r="G56" s="37"/>
      <c r="H56" s="325"/>
      <c r="I56" s="153" t="str">
        <f t="shared" si="6"/>
        <v/>
      </c>
      <c r="J56" s="40"/>
      <c r="K56" s="173"/>
      <c r="L56" s="173"/>
    </row>
    <row r="57" spans="1:12" s="1" customFormat="1">
      <c r="A57" s="215"/>
      <c r="B57" s="186"/>
      <c r="C57" s="61"/>
      <c r="D57" s="61"/>
      <c r="E57" s="177"/>
      <c r="F57" s="83">
        <f t="shared" si="7"/>
        <v>0</v>
      </c>
      <c r="G57" s="37"/>
      <c r="H57" s="325"/>
      <c r="I57" s="153" t="str">
        <f t="shared" si="6"/>
        <v/>
      </c>
      <c r="J57" s="40"/>
      <c r="K57" s="173"/>
      <c r="L57" s="173"/>
    </row>
    <row r="58" spans="1:12" s="1" customFormat="1">
      <c r="A58" s="215"/>
      <c r="B58" s="186"/>
      <c r="C58" s="61"/>
      <c r="D58" s="61"/>
      <c r="E58" s="177"/>
      <c r="F58" s="83">
        <f t="shared" si="7"/>
        <v>0</v>
      </c>
      <c r="G58" s="37"/>
      <c r="H58" s="325"/>
      <c r="I58" s="153" t="str">
        <f t="shared" si="6"/>
        <v/>
      </c>
      <c r="J58" s="40"/>
      <c r="K58" s="173"/>
      <c r="L58" s="173"/>
    </row>
    <row r="59" spans="1:12" s="1" customFormat="1">
      <c r="A59" s="215"/>
      <c r="B59" s="186"/>
      <c r="C59" s="61"/>
      <c r="D59" s="61"/>
      <c r="E59" s="177"/>
      <c r="F59" s="83">
        <f t="shared" si="7"/>
        <v>0</v>
      </c>
      <c r="G59" s="37"/>
      <c r="H59" s="325"/>
      <c r="I59" s="153" t="str">
        <f t="shared" si="6"/>
        <v/>
      </c>
      <c r="J59" s="40"/>
      <c r="K59" s="173"/>
      <c r="L59" s="173"/>
    </row>
    <row r="60" spans="1:12" s="1" customFormat="1">
      <c r="A60" s="215"/>
      <c r="B60" s="186"/>
      <c r="C60" s="61"/>
      <c r="D60" s="61"/>
      <c r="E60" s="177"/>
      <c r="F60" s="83">
        <f t="shared" si="7"/>
        <v>0</v>
      </c>
      <c r="G60" s="37"/>
      <c r="H60" s="325"/>
      <c r="I60" s="153" t="str">
        <f t="shared" si="6"/>
        <v/>
      </c>
      <c r="J60" s="40"/>
      <c r="K60" s="173"/>
      <c r="L60" s="173"/>
    </row>
    <row r="61" spans="1:12" s="1" customFormat="1">
      <c r="A61" s="215"/>
      <c r="B61" s="186"/>
      <c r="C61" s="61"/>
      <c r="D61" s="61"/>
      <c r="E61" s="177"/>
      <c r="F61" s="83">
        <f t="shared" si="7"/>
        <v>0</v>
      </c>
      <c r="G61" s="37"/>
      <c r="H61" s="325"/>
      <c r="I61" s="153" t="str">
        <f t="shared" si="6"/>
        <v/>
      </c>
      <c r="J61" s="40"/>
      <c r="K61" s="173"/>
      <c r="L61" s="173"/>
    </row>
    <row r="62" spans="1:12" s="1" customFormat="1">
      <c r="A62" s="215"/>
      <c r="B62" s="186"/>
      <c r="C62" s="61"/>
      <c r="D62" s="61"/>
      <c r="E62" s="177"/>
      <c r="F62" s="83">
        <f t="shared" si="7"/>
        <v>0</v>
      </c>
      <c r="G62" s="37"/>
      <c r="H62" s="325"/>
      <c r="I62" s="153" t="str">
        <f t="shared" si="6"/>
        <v/>
      </c>
      <c r="J62" s="40"/>
      <c r="K62" s="173"/>
      <c r="L62" s="173"/>
    </row>
    <row r="63" spans="1:12" s="1" customFormat="1">
      <c r="A63" s="215"/>
      <c r="B63" s="186"/>
      <c r="C63" s="61"/>
      <c r="D63" s="61"/>
      <c r="E63" s="177"/>
      <c r="F63" s="83">
        <f t="shared" ref="F63:F71" si="8">IF(D63=0,(IF(C63=0,E63,C63*E63)),(IF(C63=0,E63*D63,C63*D63*E63)))</f>
        <v>0</v>
      </c>
      <c r="G63" s="37"/>
      <c r="H63" s="325"/>
      <c r="I63" s="153" t="str">
        <f t="shared" si="6"/>
        <v/>
      </c>
      <c r="J63" s="40"/>
      <c r="K63" s="173"/>
      <c r="L63" s="173"/>
    </row>
    <row r="64" spans="1:12" s="1" customFormat="1">
      <c r="A64" s="215"/>
      <c r="B64" s="186"/>
      <c r="C64" s="61"/>
      <c r="D64" s="61"/>
      <c r="E64" s="177"/>
      <c r="F64" s="83">
        <f>IF(D64=0,(IF(C64=0,E64,C64*E64)),(IF(C64=0,E64*D64,C64*D64*E64)))</f>
        <v>0</v>
      </c>
      <c r="G64" s="37"/>
      <c r="H64" s="325"/>
      <c r="I64" s="153" t="str">
        <f t="shared" si="6"/>
        <v/>
      </c>
      <c r="J64" s="40"/>
      <c r="K64" s="173"/>
      <c r="L64" s="173"/>
    </row>
    <row r="65" spans="1:12" s="1" customFormat="1">
      <c r="A65" s="215"/>
      <c r="B65" s="186"/>
      <c r="C65" s="61"/>
      <c r="D65" s="61"/>
      <c r="E65" s="177"/>
      <c r="F65" s="83">
        <f>IF(D65=0,(IF(C65=0,E65,C65*E65)),(IF(C65=0,E65*D65,C65*D65*E65)))</f>
        <v>0</v>
      </c>
      <c r="G65" s="37"/>
      <c r="H65" s="325"/>
      <c r="I65" s="153" t="str">
        <f t="shared" si="6"/>
        <v/>
      </c>
      <c r="J65" s="40"/>
      <c r="K65" s="173"/>
      <c r="L65" s="173"/>
    </row>
    <row r="66" spans="1:12" s="1" customFormat="1">
      <c r="A66" s="215"/>
      <c r="B66" s="186"/>
      <c r="C66" s="61"/>
      <c r="D66" s="61"/>
      <c r="E66" s="177"/>
      <c r="F66" s="83">
        <f t="shared" si="8"/>
        <v>0</v>
      </c>
      <c r="G66" s="37"/>
      <c r="H66" s="325"/>
      <c r="I66" s="153" t="str">
        <f t="shared" si="6"/>
        <v/>
      </c>
      <c r="J66" s="40"/>
      <c r="K66" s="173"/>
      <c r="L66" s="173"/>
    </row>
    <row r="67" spans="1:12" s="1" customFormat="1">
      <c r="A67" s="215"/>
      <c r="B67" s="186"/>
      <c r="C67" s="61"/>
      <c r="D67" s="61"/>
      <c r="E67" s="177"/>
      <c r="F67" s="83">
        <f t="shared" si="8"/>
        <v>0</v>
      </c>
      <c r="G67" s="37"/>
      <c r="H67" s="325"/>
      <c r="I67" s="153" t="str">
        <f t="shared" si="6"/>
        <v/>
      </c>
      <c r="J67" s="40"/>
      <c r="K67" s="173"/>
      <c r="L67" s="173"/>
    </row>
    <row r="68" spans="1:12" s="1" customFormat="1">
      <c r="A68" s="215"/>
      <c r="B68" s="186"/>
      <c r="C68" s="61"/>
      <c r="D68" s="61"/>
      <c r="E68" s="177"/>
      <c r="F68" s="83">
        <f t="shared" si="8"/>
        <v>0</v>
      </c>
      <c r="G68" s="37"/>
      <c r="H68" s="325"/>
      <c r="I68" s="153" t="str">
        <f t="shared" si="6"/>
        <v/>
      </c>
      <c r="J68" s="40"/>
      <c r="K68" s="173"/>
      <c r="L68" s="173"/>
    </row>
    <row r="69" spans="1:12" s="1" customFormat="1">
      <c r="A69" s="215"/>
      <c r="B69" s="186"/>
      <c r="C69" s="61"/>
      <c r="D69" s="61"/>
      <c r="E69" s="177"/>
      <c r="F69" s="83">
        <f t="shared" si="8"/>
        <v>0</v>
      </c>
      <c r="G69" s="37"/>
      <c r="H69" s="325"/>
      <c r="I69" s="153" t="str">
        <f t="shared" si="6"/>
        <v/>
      </c>
      <c r="J69" s="40"/>
      <c r="K69" s="173"/>
      <c r="L69" s="173"/>
    </row>
    <row r="70" spans="1:12" s="1" customFormat="1">
      <c r="A70" s="215"/>
      <c r="B70" s="186"/>
      <c r="C70" s="61"/>
      <c r="D70" s="61"/>
      <c r="E70" s="177"/>
      <c r="F70" s="83">
        <f t="shared" si="8"/>
        <v>0</v>
      </c>
      <c r="G70" s="37"/>
      <c r="H70" s="325"/>
      <c r="I70" s="153" t="str">
        <f t="shared" si="6"/>
        <v/>
      </c>
      <c r="J70" s="40"/>
      <c r="K70" s="173"/>
      <c r="L70" s="173"/>
    </row>
    <row r="71" spans="1:12" s="1" customFormat="1">
      <c r="A71" s="215"/>
      <c r="B71" s="186"/>
      <c r="C71" s="61"/>
      <c r="D71" s="61"/>
      <c r="E71" s="177"/>
      <c r="F71" s="182">
        <f t="shared" si="8"/>
        <v>0</v>
      </c>
      <c r="G71" s="37"/>
      <c r="H71" s="325"/>
      <c r="I71" s="153" t="str">
        <f t="shared" si="6"/>
        <v/>
      </c>
      <c r="J71" s="40"/>
      <c r="K71" s="173"/>
      <c r="L71" s="173"/>
    </row>
    <row r="72" spans="1:12" ht="14" thickBot="1">
      <c r="C72" s="37"/>
      <c r="D72" s="54"/>
      <c r="E72" s="31" t="s">
        <v>722</v>
      </c>
      <c r="F72" s="176">
        <f>SUM(F52:F71)</f>
        <v>0</v>
      </c>
      <c r="G72" s="37"/>
      <c r="H72" s="1"/>
      <c r="I72" s="176">
        <f>SUM(I52:I71)</f>
        <v>0</v>
      </c>
      <c r="J72" s="37"/>
      <c r="K72" s="173"/>
      <c r="L72" s="173"/>
    </row>
    <row r="73" spans="1:12" ht="14" thickTop="1">
      <c r="C73" s="37"/>
      <c r="D73" s="54"/>
      <c r="E73" s="31"/>
      <c r="F73" s="37"/>
      <c r="G73" s="37"/>
      <c r="H73" s="1"/>
      <c r="I73" s="37"/>
      <c r="J73" s="37"/>
      <c r="K73" s="173"/>
      <c r="L73" s="173"/>
    </row>
    <row r="74" spans="1:12">
      <c r="C74" s="37"/>
      <c r="D74" s="54"/>
      <c r="E74" s="31"/>
      <c r="F74" s="37"/>
      <c r="G74" s="37"/>
      <c r="H74" s="1"/>
      <c r="I74" s="37"/>
      <c r="J74" s="37"/>
      <c r="K74" s="173"/>
      <c r="L74" s="173"/>
    </row>
    <row r="75" spans="1:12">
      <c r="A75" s="196">
        <v>449082</v>
      </c>
      <c r="B75" t="s">
        <v>730</v>
      </c>
      <c r="C75" s="29" t="s">
        <v>41</v>
      </c>
      <c r="D75" s="55" t="s">
        <v>13</v>
      </c>
      <c r="E75" s="29" t="s">
        <v>14</v>
      </c>
      <c r="F75" s="29" t="s">
        <v>15</v>
      </c>
      <c r="G75" s="29"/>
      <c r="K75" s="173"/>
      <c r="L75" s="173"/>
    </row>
    <row r="76" spans="1:12" s="1" customFormat="1">
      <c r="A76" s="215"/>
      <c r="B76" s="186"/>
      <c r="C76" s="61"/>
      <c r="D76" s="61"/>
      <c r="E76" s="177"/>
      <c r="F76" s="82">
        <f>IF(D76=0,(IF(C76=0,E76,C76*E76)),(IF(C76=0,E76*D76,C76*D76*E76)))</f>
        <v>0</v>
      </c>
      <c r="G76" s="37"/>
      <c r="H76" s="325"/>
      <c r="I76" s="153" t="str">
        <f>IF(H76&lt;&gt;"",(F76*mva)-F76,"")</f>
        <v/>
      </c>
      <c r="J76" s="40"/>
      <c r="K76" s="173"/>
      <c r="L76" s="173"/>
    </row>
    <row r="77" spans="1:12" s="1" customFormat="1">
      <c r="A77" s="215"/>
      <c r="B77" s="186"/>
      <c r="C77" s="61"/>
      <c r="D77" s="61"/>
      <c r="E77" s="177"/>
      <c r="F77" s="83">
        <f t="shared" ref="F77:F95" si="9">IF(D77=0,(IF(C77=0,E77,C77*E77)),(IF(C77=0,E77*D77,C77*D77*E77)))</f>
        <v>0</v>
      </c>
      <c r="G77" s="37"/>
      <c r="H77" s="325"/>
      <c r="I77" s="153" t="str">
        <f t="shared" ref="I77:I95" si="10">IF(H77&lt;&gt;"",(F77*mva)-F77,"")</f>
        <v/>
      </c>
      <c r="J77" s="40"/>
      <c r="K77" s="173"/>
      <c r="L77" s="173"/>
    </row>
    <row r="78" spans="1:12" s="1" customFormat="1">
      <c r="A78" s="215"/>
      <c r="B78" s="186"/>
      <c r="C78" s="61"/>
      <c r="D78" s="61"/>
      <c r="E78" s="177"/>
      <c r="F78" s="83">
        <f t="shared" ref="F78:F87" si="11">IF(D78=0,(IF(C78=0,E78,C78*E78)),(IF(C78=0,E78*D78,C78*D78*E78)))</f>
        <v>0</v>
      </c>
      <c r="G78" s="37"/>
      <c r="H78" s="325"/>
      <c r="I78" s="153" t="str">
        <f t="shared" si="10"/>
        <v/>
      </c>
      <c r="J78" s="40"/>
      <c r="K78" s="173"/>
      <c r="L78" s="173"/>
    </row>
    <row r="79" spans="1:12" s="1" customFormat="1">
      <c r="A79" s="215"/>
      <c r="B79" s="186"/>
      <c r="C79" s="61"/>
      <c r="D79" s="61"/>
      <c r="E79" s="177"/>
      <c r="F79" s="83">
        <f t="shared" si="11"/>
        <v>0</v>
      </c>
      <c r="G79" s="37"/>
      <c r="H79" s="325"/>
      <c r="I79" s="153" t="str">
        <f t="shared" si="10"/>
        <v/>
      </c>
      <c r="J79" s="40"/>
      <c r="K79" s="173"/>
      <c r="L79" s="173"/>
    </row>
    <row r="80" spans="1:12" s="1" customFormat="1">
      <c r="A80" s="215"/>
      <c r="B80" s="186"/>
      <c r="C80" s="61"/>
      <c r="D80" s="61"/>
      <c r="E80" s="177"/>
      <c r="F80" s="83">
        <f t="shared" si="11"/>
        <v>0</v>
      </c>
      <c r="G80" s="37"/>
      <c r="H80" s="325"/>
      <c r="I80" s="153" t="str">
        <f t="shared" si="10"/>
        <v/>
      </c>
      <c r="J80" s="40"/>
      <c r="K80" s="173"/>
      <c r="L80" s="173"/>
    </row>
    <row r="81" spans="1:12" s="1" customFormat="1">
      <c r="A81" s="215"/>
      <c r="B81" s="186"/>
      <c r="C81" s="61"/>
      <c r="D81" s="61"/>
      <c r="E81" s="177"/>
      <c r="F81" s="83">
        <f t="shared" si="11"/>
        <v>0</v>
      </c>
      <c r="G81" s="37"/>
      <c r="H81" s="325"/>
      <c r="I81" s="153" t="str">
        <f t="shared" si="10"/>
        <v/>
      </c>
      <c r="J81" s="40"/>
      <c r="K81" s="173"/>
      <c r="L81" s="173"/>
    </row>
    <row r="82" spans="1:12" s="1" customFormat="1">
      <c r="A82" s="215"/>
      <c r="B82" s="186"/>
      <c r="C82" s="61"/>
      <c r="D82" s="61"/>
      <c r="E82" s="177"/>
      <c r="F82" s="83">
        <f t="shared" si="11"/>
        <v>0</v>
      </c>
      <c r="G82" s="37"/>
      <c r="H82" s="325"/>
      <c r="I82" s="153" t="str">
        <f t="shared" si="10"/>
        <v/>
      </c>
      <c r="J82" s="40"/>
      <c r="K82" s="173"/>
      <c r="L82" s="173"/>
    </row>
    <row r="83" spans="1:12" s="1" customFormat="1">
      <c r="A83" s="215"/>
      <c r="B83" s="186"/>
      <c r="C83" s="61"/>
      <c r="D83" s="61"/>
      <c r="E83" s="177"/>
      <c r="F83" s="83">
        <f t="shared" si="11"/>
        <v>0</v>
      </c>
      <c r="G83" s="37"/>
      <c r="H83" s="325"/>
      <c r="I83" s="153" t="str">
        <f t="shared" si="10"/>
        <v/>
      </c>
      <c r="J83" s="40"/>
      <c r="K83" s="173"/>
      <c r="L83" s="173"/>
    </row>
    <row r="84" spans="1:12" s="1" customFormat="1">
      <c r="A84" s="215"/>
      <c r="B84" s="186"/>
      <c r="C84" s="61"/>
      <c r="D84" s="61"/>
      <c r="E84" s="177"/>
      <c r="F84" s="83">
        <f t="shared" si="11"/>
        <v>0</v>
      </c>
      <c r="G84" s="37"/>
      <c r="H84" s="325"/>
      <c r="I84" s="153" t="str">
        <f t="shared" si="10"/>
        <v/>
      </c>
      <c r="J84" s="40"/>
      <c r="K84" s="173"/>
      <c r="L84" s="173"/>
    </row>
    <row r="85" spans="1:12" s="1" customFormat="1">
      <c r="A85" s="215"/>
      <c r="B85" s="186"/>
      <c r="C85" s="61"/>
      <c r="D85" s="61"/>
      <c r="E85" s="177"/>
      <c r="F85" s="83">
        <f t="shared" si="11"/>
        <v>0</v>
      </c>
      <c r="G85" s="37"/>
      <c r="H85" s="325"/>
      <c r="I85" s="153" t="str">
        <f t="shared" si="10"/>
        <v/>
      </c>
      <c r="J85" s="40"/>
      <c r="K85" s="173"/>
      <c r="L85" s="173"/>
    </row>
    <row r="86" spans="1:12" s="1" customFormat="1">
      <c r="A86" s="215"/>
      <c r="B86" s="186"/>
      <c r="C86" s="61"/>
      <c r="D86" s="61"/>
      <c r="E86" s="177"/>
      <c r="F86" s="83">
        <f t="shared" si="11"/>
        <v>0</v>
      </c>
      <c r="G86" s="37"/>
      <c r="H86" s="325"/>
      <c r="I86" s="153" t="str">
        <f t="shared" si="10"/>
        <v/>
      </c>
      <c r="J86" s="40"/>
      <c r="K86" s="173"/>
      <c r="L86" s="173"/>
    </row>
    <row r="87" spans="1:12" s="1" customFormat="1">
      <c r="A87" s="215"/>
      <c r="B87" s="186"/>
      <c r="C87" s="61"/>
      <c r="D87" s="61"/>
      <c r="E87" s="177"/>
      <c r="F87" s="83">
        <f t="shared" si="11"/>
        <v>0</v>
      </c>
      <c r="G87" s="37"/>
      <c r="H87" s="325"/>
      <c r="I87" s="153" t="str">
        <f t="shared" si="10"/>
        <v/>
      </c>
      <c r="J87" s="40"/>
      <c r="K87" s="173"/>
      <c r="L87" s="173"/>
    </row>
    <row r="88" spans="1:12" s="1" customFormat="1">
      <c r="A88" s="215"/>
      <c r="B88" s="186"/>
      <c r="C88" s="61"/>
      <c r="D88" s="61"/>
      <c r="E88" s="177"/>
      <c r="F88" s="83">
        <f t="shared" si="9"/>
        <v>0</v>
      </c>
      <c r="G88" s="37"/>
      <c r="H88" s="325"/>
      <c r="I88" s="153" t="str">
        <f t="shared" si="10"/>
        <v/>
      </c>
      <c r="J88" s="40"/>
      <c r="K88" s="173"/>
      <c r="L88" s="173"/>
    </row>
    <row r="89" spans="1:12" s="1" customFormat="1">
      <c r="A89" s="215"/>
      <c r="B89" s="186"/>
      <c r="C89" s="61"/>
      <c r="D89" s="61"/>
      <c r="E89" s="177"/>
      <c r="F89" s="83">
        <f t="shared" si="9"/>
        <v>0</v>
      </c>
      <c r="G89" s="37"/>
      <c r="H89" s="325"/>
      <c r="I89" s="153" t="str">
        <f t="shared" si="10"/>
        <v/>
      </c>
      <c r="J89" s="40"/>
      <c r="K89" s="173"/>
      <c r="L89" s="173"/>
    </row>
    <row r="90" spans="1:12" s="1" customFormat="1">
      <c r="A90" s="215"/>
      <c r="B90" s="186"/>
      <c r="C90" s="61"/>
      <c r="D90" s="61"/>
      <c r="E90" s="177"/>
      <c r="F90" s="83">
        <f t="shared" si="9"/>
        <v>0</v>
      </c>
      <c r="G90" s="37"/>
      <c r="H90" s="325"/>
      <c r="I90" s="153" t="str">
        <f t="shared" si="10"/>
        <v/>
      </c>
      <c r="J90" s="40"/>
      <c r="K90" s="173"/>
      <c r="L90" s="173"/>
    </row>
    <row r="91" spans="1:12" s="1" customFormat="1">
      <c r="A91" s="215"/>
      <c r="B91" s="186"/>
      <c r="C91" s="61"/>
      <c r="D91" s="61"/>
      <c r="E91" s="177"/>
      <c r="F91" s="83">
        <f t="shared" si="9"/>
        <v>0</v>
      </c>
      <c r="G91" s="37"/>
      <c r="H91" s="325"/>
      <c r="I91" s="153" t="str">
        <f t="shared" si="10"/>
        <v/>
      </c>
      <c r="J91" s="40"/>
      <c r="K91" s="173"/>
      <c r="L91" s="173"/>
    </row>
    <row r="92" spans="1:12" s="1" customFormat="1">
      <c r="A92" s="215"/>
      <c r="B92" s="186"/>
      <c r="C92" s="61"/>
      <c r="D92" s="61"/>
      <c r="E92" s="177"/>
      <c r="F92" s="83">
        <f t="shared" si="9"/>
        <v>0</v>
      </c>
      <c r="G92" s="37"/>
      <c r="H92" s="325"/>
      <c r="I92" s="153" t="str">
        <f t="shared" si="10"/>
        <v/>
      </c>
      <c r="J92" s="40"/>
      <c r="K92" s="173"/>
      <c r="L92" s="173"/>
    </row>
    <row r="93" spans="1:12" s="1" customFormat="1">
      <c r="A93" s="215"/>
      <c r="B93" s="186"/>
      <c r="C93" s="61"/>
      <c r="D93" s="61"/>
      <c r="E93" s="177"/>
      <c r="F93" s="83">
        <f t="shared" si="9"/>
        <v>0</v>
      </c>
      <c r="G93" s="37"/>
      <c r="H93" s="325"/>
      <c r="I93" s="153" t="str">
        <f t="shared" si="10"/>
        <v/>
      </c>
      <c r="J93" s="40"/>
      <c r="K93" s="173"/>
      <c r="L93" s="173"/>
    </row>
    <row r="94" spans="1:12" s="1" customFormat="1">
      <c r="A94" s="215"/>
      <c r="B94" s="186"/>
      <c r="C94" s="61"/>
      <c r="D94" s="61"/>
      <c r="E94" s="177"/>
      <c r="F94" s="83">
        <f t="shared" si="9"/>
        <v>0</v>
      </c>
      <c r="G94" s="37"/>
      <c r="H94" s="325"/>
      <c r="I94" s="153" t="str">
        <f t="shared" si="10"/>
        <v/>
      </c>
      <c r="J94" s="40"/>
      <c r="K94" s="173"/>
      <c r="L94" s="173"/>
    </row>
    <row r="95" spans="1:12" s="1" customFormat="1">
      <c r="A95" s="215"/>
      <c r="B95" s="186"/>
      <c r="C95" s="61"/>
      <c r="D95" s="61"/>
      <c r="E95" s="177"/>
      <c r="F95" s="182">
        <f t="shared" si="9"/>
        <v>0</v>
      </c>
      <c r="G95" s="37"/>
      <c r="H95" s="325"/>
      <c r="I95" s="153" t="str">
        <f t="shared" si="10"/>
        <v/>
      </c>
      <c r="J95" s="40"/>
      <c r="K95" s="173"/>
      <c r="L95" s="173"/>
    </row>
    <row r="96" spans="1:12" ht="14" thickBot="1">
      <c r="C96" s="37"/>
      <c r="D96" s="54"/>
      <c r="E96" s="31" t="s">
        <v>722</v>
      </c>
      <c r="F96" s="176">
        <f>SUM(F76:F95)</f>
        <v>0</v>
      </c>
      <c r="G96" s="37"/>
      <c r="H96" s="1"/>
      <c r="I96" s="176">
        <f>SUM(I76:I95)</f>
        <v>0</v>
      </c>
      <c r="J96" s="37"/>
      <c r="K96" s="173"/>
      <c r="L96" s="173"/>
    </row>
    <row r="97" spans="1:12" ht="14" thickTop="1">
      <c r="C97" s="37"/>
      <c r="D97" s="54"/>
      <c r="E97" s="31"/>
      <c r="F97" s="37"/>
      <c r="G97" s="37"/>
      <c r="H97" s="1"/>
      <c r="I97" s="37"/>
      <c r="J97" s="37"/>
      <c r="K97" s="173"/>
      <c r="L97" s="173"/>
    </row>
    <row r="98" spans="1:12">
      <c r="C98" s="37"/>
      <c r="D98" s="54"/>
      <c r="E98" s="31"/>
      <c r="F98" s="37"/>
      <c r="G98" s="37"/>
      <c r="H98" s="1"/>
      <c r="I98" s="37"/>
      <c r="J98" s="37"/>
      <c r="K98" s="173"/>
      <c r="L98" s="173"/>
    </row>
    <row r="99" spans="1:12">
      <c r="A99" s="196">
        <v>449093</v>
      </c>
      <c r="B99" t="s">
        <v>731</v>
      </c>
      <c r="C99" s="29" t="s">
        <v>41</v>
      </c>
      <c r="D99" s="55" t="s">
        <v>13</v>
      </c>
      <c r="E99" s="29" t="s">
        <v>14</v>
      </c>
      <c r="F99" s="29" t="s">
        <v>15</v>
      </c>
      <c r="G99" s="29"/>
      <c r="K99" s="173"/>
      <c r="L99" s="173"/>
    </row>
    <row r="100" spans="1:12" s="1" customFormat="1">
      <c r="A100" s="215"/>
      <c r="B100" s="186"/>
      <c r="C100" s="61"/>
      <c r="D100" s="61"/>
      <c r="E100" s="177"/>
      <c r="F100" s="82">
        <f>IF(D100=0,(IF(C100=0,E100,C100*E100)),(IF(C100=0,E100*D100,C100*D100*E100)))</f>
        <v>0</v>
      </c>
      <c r="G100" s="37"/>
      <c r="H100" s="325"/>
      <c r="I100" s="153" t="str">
        <f>IF(H100&lt;&gt;"",(F100*mvalav)-F100,"")</f>
        <v/>
      </c>
      <c r="J100" s="40"/>
      <c r="K100" s="173"/>
      <c r="L100" s="173"/>
    </row>
    <row r="101" spans="1:12" s="1" customFormat="1">
      <c r="A101" s="215"/>
      <c r="B101" s="186"/>
      <c r="C101" s="61"/>
      <c r="D101" s="61"/>
      <c r="E101" s="177"/>
      <c r="F101" s="83">
        <f t="shared" ref="F101:F119" si="12">IF(D101=0,(IF(C101=0,E101,C101*E101)),(IF(C101=0,E101*D101,C101*D101*E101)))</f>
        <v>0</v>
      </c>
      <c r="G101" s="37"/>
      <c r="H101" s="325"/>
      <c r="I101" s="153" t="str">
        <f t="shared" ref="I101:I119" si="13">IF(H101&lt;&gt;"",(F101*mvalav)-F101,"")</f>
        <v/>
      </c>
      <c r="J101" s="40"/>
      <c r="K101" s="173"/>
      <c r="L101" s="173"/>
    </row>
    <row r="102" spans="1:12" s="1" customFormat="1">
      <c r="A102" s="215"/>
      <c r="B102" s="186"/>
      <c r="C102" s="61"/>
      <c r="D102" s="61"/>
      <c r="E102" s="177"/>
      <c r="F102" s="83">
        <f t="shared" si="12"/>
        <v>0</v>
      </c>
      <c r="G102" s="37"/>
      <c r="H102" s="325"/>
      <c r="I102" s="153" t="str">
        <f t="shared" si="13"/>
        <v/>
      </c>
      <c r="J102" s="40"/>
      <c r="K102" s="173"/>
      <c r="L102" s="173"/>
    </row>
    <row r="103" spans="1:12" s="1" customFormat="1">
      <c r="A103" s="215"/>
      <c r="B103" s="186"/>
      <c r="C103" s="61"/>
      <c r="D103" s="61"/>
      <c r="E103" s="177"/>
      <c r="F103" s="83">
        <f t="shared" si="12"/>
        <v>0</v>
      </c>
      <c r="G103" s="37"/>
      <c r="H103" s="325"/>
      <c r="I103" s="153" t="str">
        <f t="shared" si="13"/>
        <v/>
      </c>
      <c r="J103" s="40"/>
      <c r="K103" s="173"/>
      <c r="L103" s="173"/>
    </row>
    <row r="104" spans="1:12" s="1" customFormat="1">
      <c r="A104" s="215"/>
      <c r="B104" s="186"/>
      <c r="C104" s="61"/>
      <c r="D104" s="61"/>
      <c r="E104" s="177"/>
      <c r="F104" s="83">
        <f t="shared" si="12"/>
        <v>0</v>
      </c>
      <c r="G104" s="37"/>
      <c r="H104" s="325"/>
      <c r="I104" s="153" t="str">
        <f t="shared" si="13"/>
        <v/>
      </c>
      <c r="J104" s="40"/>
      <c r="K104" s="173"/>
      <c r="L104" s="173"/>
    </row>
    <row r="105" spans="1:12" s="1" customFormat="1">
      <c r="A105" s="215"/>
      <c r="B105" s="186"/>
      <c r="C105" s="61"/>
      <c r="D105" s="61"/>
      <c r="E105" s="177"/>
      <c r="F105" s="83">
        <f t="shared" si="12"/>
        <v>0</v>
      </c>
      <c r="G105" s="37"/>
      <c r="H105" s="325"/>
      <c r="I105" s="153" t="str">
        <f t="shared" si="13"/>
        <v/>
      </c>
      <c r="J105" s="40"/>
      <c r="K105" s="173"/>
      <c r="L105" s="173"/>
    </row>
    <row r="106" spans="1:12" s="1" customFormat="1">
      <c r="A106" s="215"/>
      <c r="B106" s="186"/>
      <c r="C106" s="61"/>
      <c r="D106" s="61"/>
      <c r="E106" s="177"/>
      <c r="F106" s="83">
        <f t="shared" si="12"/>
        <v>0</v>
      </c>
      <c r="G106" s="37"/>
      <c r="H106" s="325"/>
      <c r="I106" s="153" t="str">
        <f t="shared" si="13"/>
        <v/>
      </c>
      <c r="J106" s="40"/>
      <c r="K106" s="173"/>
      <c r="L106" s="173"/>
    </row>
    <row r="107" spans="1:12" s="1" customFormat="1">
      <c r="A107" s="215"/>
      <c r="B107" s="186"/>
      <c r="C107" s="61"/>
      <c r="D107" s="61"/>
      <c r="E107" s="177"/>
      <c r="F107" s="83">
        <f t="shared" si="12"/>
        <v>0</v>
      </c>
      <c r="G107" s="37"/>
      <c r="H107" s="325"/>
      <c r="I107" s="153" t="str">
        <f t="shared" si="13"/>
        <v/>
      </c>
      <c r="J107" s="40"/>
      <c r="K107" s="173"/>
      <c r="L107" s="173"/>
    </row>
    <row r="108" spans="1:12" s="1" customFormat="1">
      <c r="A108" s="215"/>
      <c r="B108" s="186"/>
      <c r="C108" s="61"/>
      <c r="D108" s="61"/>
      <c r="E108" s="177"/>
      <c r="F108" s="83">
        <f t="shared" si="12"/>
        <v>0</v>
      </c>
      <c r="G108" s="37"/>
      <c r="H108" s="325"/>
      <c r="I108" s="153" t="str">
        <f t="shared" si="13"/>
        <v/>
      </c>
      <c r="J108" s="40"/>
      <c r="K108" s="173"/>
      <c r="L108" s="173"/>
    </row>
    <row r="109" spans="1:12" s="1" customFormat="1">
      <c r="A109" s="215"/>
      <c r="B109" s="186"/>
      <c r="C109" s="61"/>
      <c r="D109" s="61"/>
      <c r="E109" s="177"/>
      <c r="F109" s="83">
        <f t="shared" si="12"/>
        <v>0</v>
      </c>
      <c r="G109" s="37"/>
      <c r="H109" s="325"/>
      <c r="I109" s="153" t="str">
        <f t="shared" si="13"/>
        <v/>
      </c>
      <c r="J109" s="40"/>
      <c r="K109" s="173"/>
      <c r="L109" s="173"/>
    </row>
    <row r="110" spans="1:12" s="1" customFormat="1">
      <c r="A110" s="215"/>
      <c r="B110" s="186"/>
      <c r="C110" s="61"/>
      <c r="D110" s="61"/>
      <c r="E110" s="177"/>
      <c r="F110" s="83">
        <f t="shared" si="12"/>
        <v>0</v>
      </c>
      <c r="G110" s="37"/>
      <c r="H110" s="325"/>
      <c r="I110" s="153" t="str">
        <f t="shared" si="13"/>
        <v/>
      </c>
      <c r="J110" s="40"/>
      <c r="K110" s="173"/>
      <c r="L110" s="173"/>
    </row>
    <row r="111" spans="1:12" s="1" customFormat="1">
      <c r="A111" s="215"/>
      <c r="B111" s="186"/>
      <c r="C111" s="61"/>
      <c r="D111" s="61"/>
      <c r="E111" s="177"/>
      <c r="F111" s="83">
        <f t="shared" si="12"/>
        <v>0</v>
      </c>
      <c r="G111" s="37"/>
      <c r="H111" s="325"/>
      <c r="I111" s="153" t="str">
        <f t="shared" si="13"/>
        <v/>
      </c>
      <c r="J111" s="40"/>
      <c r="K111" s="173"/>
      <c r="L111" s="173"/>
    </row>
    <row r="112" spans="1:12" s="1" customFormat="1">
      <c r="A112" s="215"/>
      <c r="B112" s="186"/>
      <c r="C112" s="61"/>
      <c r="D112" s="61"/>
      <c r="E112" s="177"/>
      <c r="F112" s="83">
        <f t="shared" si="12"/>
        <v>0</v>
      </c>
      <c r="G112" s="37"/>
      <c r="H112" s="325"/>
      <c r="I112" s="153" t="str">
        <f t="shared" si="13"/>
        <v/>
      </c>
      <c r="J112" s="40"/>
      <c r="K112" s="173"/>
      <c r="L112" s="173"/>
    </row>
    <row r="113" spans="1:12" s="1" customFormat="1">
      <c r="A113" s="215"/>
      <c r="B113" s="186"/>
      <c r="C113" s="61"/>
      <c r="D113" s="61"/>
      <c r="E113" s="177"/>
      <c r="F113" s="83">
        <f t="shared" si="12"/>
        <v>0</v>
      </c>
      <c r="G113" s="37"/>
      <c r="H113" s="325"/>
      <c r="I113" s="153" t="str">
        <f t="shared" si="13"/>
        <v/>
      </c>
      <c r="J113" s="40"/>
      <c r="K113" s="173"/>
      <c r="L113" s="173"/>
    </row>
    <row r="114" spans="1:12" s="1" customFormat="1">
      <c r="A114" s="215"/>
      <c r="B114" s="186"/>
      <c r="C114" s="61"/>
      <c r="D114" s="61"/>
      <c r="E114" s="177"/>
      <c r="F114" s="83">
        <f t="shared" si="12"/>
        <v>0</v>
      </c>
      <c r="G114" s="37"/>
      <c r="H114" s="325"/>
      <c r="I114" s="153" t="str">
        <f t="shared" si="13"/>
        <v/>
      </c>
      <c r="J114" s="40"/>
      <c r="K114" s="173"/>
      <c r="L114" s="173"/>
    </row>
    <row r="115" spans="1:12" s="1" customFormat="1">
      <c r="A115" s="215"/>
      <c r="B115" s="186"/>
      <c r="C115" s="61"/>
      <c r="D115" s="61"/>
      <c r="E115" s="177"/>
      <c r="F115" s="83">
        <f t="shared" si="12"/>
        <v>0</v>
      </c>
      <c r="G115" s="37"/>
      <c r="H115" s="325"/>
      <c r="I115" s="153" t="str">
        <f t="shared" si="13"/>
        <v/>
      </c>
      <c r="J115" s="40"/>
      <c r="K115" s="173"/>
      <c r="L115" s="173"/>
    </row>
    <row r="116" spans="1:12" s="1" customFormat="1">
      <c r="A116" s="215"/>
      <c r="B116" s="186"/>
      <c r="C116" s="61"/>
      <c r="D116" s="61"/>
      <c r="E116" s="177"/>
      <c r="F116" s="83">
        <f t="shared" si="12"/>
        <v>0</v>
      </c>
      <c r="G116" s="37"/>
      <c r="H116" s="325"/>
      <c r="I116" s="153" t="str">
        <f t="shared" si="13"/>
        <v/>
      </c>
      <c r="J116" s="40"/>
      <c r="K116" s="173"/>
      <c r="L116" s="173"/>
    </row>
    <row r="117" spans="1:12" s="1" customFormat="1">
      <c r="A117" s="215"/>
      <c r="B117" s="186"/>
      <c r="C117" s="61"/>
      <c r="D117" s="61"/>
      <c r="E117" s="177"/>
      <c r="F117" s="83">
        <f t="shared" si="12"/>
        <v>0</v>
      </c>
      <c r="G117" s="37"/>
      <c r="H117" s="325"/>
      <c r="I117" s="153" t="str">
        <f t="shared" si="13"/>
        <v/>
      </c>
      <c r="J117" s="40"/>
      <c r="K117" s="173"/>
      <c r="L117" s="173"/>
    </row>
    <row r="118" spans="1:12" s="1" customFormat="1">
      <c r="A118" s="215"/>
      <c r="B118" s="186"/>
      <c r="C118" s="61"/>
      <c r="D118" s="61"/>
      <c r="E118" s="177"/>
      <c r="F118" s="83">
        <f t="shared" si="12"/>
        <v>0</v>
      </c>
      <c r="G118" s="37"/>
      <c r="H118" s="325"/>
      <c r="I118" s="153" t="str">
        <f t="shared" si="13"/>
        <v/>
      </c>
      <c r="J118" s="40"/>
      <c r="K118" s="173"/>
      <c r="L118" s="173"/>
    </row>
    <row r="119" spans="1:12" s="1" customFormat="1">
      <c r="A119" s="215"/>
      <c r="B119" s="186"/>
      <c r="C119" s="61"/>
      <c r="D119" s="61"/>
      <c r="E119" s="177"/>
      <c r="F119" s="182">
        <f t="shared" si="12"/>
        <v>0</v>
      </c>
      <c r="G119" s="37"/>
      <c r="H119" s="325"/>
      <c r="I119" s="153" t="str">
        <f t="shared" si="13"/>
        <v/>
      </c>
      <c r="J119" s="40"/>
      <c r="K119" s="173"/>
      <c r="L119" s="173"/>
    </row>
    <row r="120" spans="1:12" ht="14" thickBot="1">
      <c r="C120" s="37"/>
      <c r="D120" s="54"/>
      <c r="E120" s="31" t="s">
        <v>722</v>
      </c>
      <c r="F120" s="176">
        <f>SUM(F100:F119)</f>
        <v>0</v>
      </c>
      <c r="G120" s="37"/>
      <c r="H120" s="1"/>
      <c r="I120" s="176">
        <f>SUM(I100:I119)</f>
        <v>0</v>
      </c>
      <c r="J120" s="37"/>
      <c r="K120" s="173"/>
      <c r="L120" s="173"/>
    </row>
    <row r="121" spans="1:12" ht="14" thickTop="1">
      <c r="C121" s="37"/>
      <c r="D121" s="54"/>
      <c r="E121" s="31"/>
      <c r="F121" s="37"/>
      <c r="G121" s="37"/>
      <c r="H121" s="1"/>
      <c r="I121" s="37"/>
      <c r="J121" s="37"/>
      <c r="K121" s="173"/>
      <c r="L121" s="173"/>
    </row>
    <row r="122" spans="1:12">
      <c r="C122" s="37"/>
      <c r="D122" s="54"/>
      <c r="E122" s="31"/>
      <c r="F122" s="37"/>
      <c r="G122" s="37"/>
      <c r="H122" s="1"/>
      <c r="I122" s="37"/>
      <c r="J122" s="37"/>
      <c r="K122" s="173"/>
      <c r="L122" s="173"/>
    </row>
    <row r="123" spans="1:12">
      <c r="A123" s="196">
        <v>449098</v>
      </c>
      <c r="B123" t="s">
        <v>732</v>
      </c>
      <c r="C123" s="29" t="s">
        <v>41</v>
      </c>
      <c r="D123" s="55" t="s">
        <v>13</v>
      </c>
      <c r="E123" s="29" t="s">
        <v>14</v>
      </c>
      <c r="F123" s="29" t="s">
        <v>15</v>
      </c>
      <c r="G123" s="29"/>
      <c r="K123" s="173"/>
      <c r="L123" s="173"/>
    </row>
    <row r="124" spans="1:12" s="1" customFormat="1">
      <c r="A124" s="215"/>
      <c r="B124" s="186"/>
      <c r="C124" s="61"/>
      <c r="D124" s="61"/>
      <c r="E124" s="177"/>
      <c r="F124" s="82">
        <f>IF(D124=0,(IF(C124=0,E124,C124*E124)),(IF(C124=0,E124*D124,C124*D124*E124)))</f>
        <v>0</v>
      </c>
      <c r="G124" s="37"/>
      <c r="H124" s="325"/>
      <c r="I124" s="153" t="str">
        <f>IF(H124&lt;&gt;"",(F124*mva)-F124,"")</f>
        <v/>
      </c>
      <c r="J124" s="40"/>
      <c r="K124" s="173"/>
      <c r="L124" s="173"/>
    </row>
    <row r="125" spans="1:12" s="1" customFormat="1">
      <c r="A125" s="215"/>
      <c r="B125" s="186"/>
      <c r="C125" s="61"/>
      <c r="D125" s="61"/>
      <c r="E125" s="177"/>
      <c r="F125" s="83">
        <f t="shared" ref="F125:F143" si="14">IF(D125=0,(IF(C125=0,E125,C125*E125)),(IF(C125=0,E125*D125,C125*D125*E125)))</f>
        <v>0</v>
      </c>
      <c r="G125" s="37"/>
      <c r="H125" s="325"/>
      <c r="I125" s="153" t="str">
        <f t="shared" ref="I125:I143" si="15">IF(H125&lt;&gt;"",(F125*mva)-F125,"")</f>
        <v/>
      </c>
      <c r="J125" s="40"/>
      <c r="K125" s="173"/>
      <c r="L125" s="173"/>
    </row>
    <row r="126" spans="1:12" s="1" customFormat="1">
      <c r="A126" s="215"/>
      <c r="B126" s="186"/>
      <c r="C126" s="61"/>
      <c r="D126" s="61"/>
      <c r="E126" s="177"/>
      <c r="F126" s="83">
        <f t="shared" si="14"/>
        <v>0</v>
      </c>
      <c r="G126" s="37"/>
      <c r="H126" s="325"/>
      <c r="I126" s="153" t="str">
        <f t="shared" si="15"/>
        <v/>
      </c>
      <c r="J126" s="40"/>
      <c r="K126" s="173"/>
      <c r="L126" s="173"/>
    </row>
    <row r="127" spans="1:12" s="1" customFormat="1">
      <c r="A127" s="215"/>
      <c r="B127" s="186"/>
      <c r="C127" s="61"/>
      <c r="D127" s="61"/>
      <c r="E127" s="177"/>
      <c r="F127" s="83">
        <f t="shared" si="14"/>
        <v>0</v>
      </c>
      <c r="G127" s="37"/>
      <c r="H127" s="325"/>
      <c r="I127" s="153" t="str">
        <f t="shared" si="15"/>
        <v/>
      </c>
      <c r="J127" s="40"/>
      <c r="K127" s="173"/>
      <c r="L127" s="173"/>
    </row>
    <row r="128" spans="1:12" s="1" customFormat="1">
      <c r="A128" s="215"/>
      <c r="B128" s="186"/>
      <c r="C128" s="61"/>
      <c r="D128" s="61"/>
      <c r="E128" s="177"/>
      <c r="F128" s="83">
        <f t="shared" si="14"/>
        <v>0</v>
      </c>
      <c r="G128" s="37"/>
      <c r="H128" s="325"/>
      <c r="I128" s="153" t="str">
        <f t="shared" si="15"/>
        <v/>
      </c>
      <c r="J128" s="40"/>
      <c r="K128" s="173"/>
      <c r="L128" s="173"/>
    </row>
    <row r="129" spans="1:12" s="1" customFormat="1">
      <c r="A129" s="215"/>
      <c r="B129" s="186"/>
      <c r="C129" s="61"/>
      <c r="D129" s="61"/>
      <c r="E129" s="177"/>
      <c r="F129" s="83">
        <f t="shared" si="14"/>
        <v>0</v>
      </c>
      <c r="G129" s="37"/>
      <c r="H129" s="325"/>
      <c r="I129" s="153" t="str">
        <f t="shared" si="15"/>
        <v/>
      </c>
      <c r="J129" s="40"/>
      <c r="K129" s="173"/>
      <c r="L129" s="173"/>
    </row>
    <row r="130" spans="1:12" s="1" customFormat="1">
      <c r="A130" s="215"/>
      <c r="B130" s="186"/>
      <c r="C130" s="61"/>
      <c r="D130" s="61"/>
      <c r="E130" s="177"/>
      <c r="F130" s="83">
        <f t="shared" si="14"/>
        <v>0</v>
      </c>
      <c r="G130" s="37"/>
      <c r="H130" s="325"/>
      <c r="I130" s="153" t="str">
        <f t="shared" si="15"/>
        <v/>
      </c>
      <c r="J130" s="40"/>
      <c r="K130" s="173"/>
      <c r="L130" s="173"/>
    </row>
    <row r="131" spans="1:12" s="1" customFormat="1">
      <c r="A131" s="215"/>
      <c r="B131" s="186"/>
      <c r="C131" s="61"/>
      <c r="D131" s="61"/>
      <c r="E131" s="177"/>
      <c r="F131" s="83">
        <f t="shared" si="14"/>
        <v>0</v>
      </c>
      <c r="G131" s="37"/>
      <c r="H131" s="325"/>
      <c r="I131" s="153" t="str">
        <f t="shared" si="15"/>
        <v/>
      </c>
      <c r="J131" s="40"/>
      <c r="K131" s="173"/>
      <c r="L131" s="173"/>
    </row>
    <row r="132" spans="1:12" s="1" customFormat="1">
      <c r="A132" s="215"/>
      <c r="B132" s="186"/>
      <c r="C132" s="61"/>
      <c r="D132" s="61"/>
      <c r="E132" s="177"/>
      <c r="F132" s="83">
        <f t="shared" si="14"/>
        <v>0</v>
      </c>
      <c r="G132" s="37"/>
      <c r="H132" s="325"/>
      <c r="I132" s="153" t="str">
        <f t="shared" si="15"/>
        <v/>
      </c>
      <c r="J132" s="40"/>
      <c r="K132" s="173"/>
      <c r="L132" s="173"/>
    </row>
    <row r="133" spans="1:12" s="1" customFormat="1">
      <c r="A133" s="215"/>
      <c r="B133" s="186"/>
      <c r="C133" s="61"/>
      <c r="D133" s="61"/>
      <c r="E133" s="177"/>
      <c r="F133" s="83">
        <f t="shared" si="14"/>
        <v>0</v>
      </c>
      <c r="G133" s="37"/>
      <c r="H133" s="325"/>
      <c r="I133" s="153" t="str">
        <f t="shared" si="15"/>
        <v/>
      </c>
      <c r="J133" s="40"/>
      <c r="K133" s="173"/>
      <c r="L133" s="173"/>
    </row>
    <row r="134" spans="1:12" s="1" customFormat="1">
      <c r="A134" s="215"/>
      <c r="B134" s="186"/>
      <c r="C134" s="61"/>
      <c r="D134" s="61"/>
      <c r="E134" s="177"/>
      <c r="F134" s="83">
        <f t="shared" si="14"/>
        <v>0</v>
      </c>
      <c r="G134" s="37"/>
      <c r="H134" s="325"/>
      <c r="I134" s="153" t="str">
        <f t="shared" si="15"/>
        <v/>
      </c>
      <c r="J134" s="40"/>
      <c r="K134" s="173"/>
      <c r="L134" s="173"/>
    </row>
    <row r="135" spans="1:12" s="1" customFormat="1">
      <c r="A135" s="215"/>
      <c r="B135" s="186"/>
      <c r="C135" s="61"/>
      <c r="D135" s="61"/>
      <c r="E135" s="177"/>
      <c r="F135" s="83">
        <f t="shared" si="14"/>
        <v>0</v>
      </c>
      <c r="G135" s="37"/>
      <c r="H135" s="325"/>
      <c r="I135" s="153" t="str">
        <f t="shared" si="15"/>
        <v/>
      </c>
      <c r="J135" s="40"/>
      <c r="K135" s="173"/>
      <c r="L135" s="173"/>
    </row>
    <row r="136" spans="1:12" s="1" customFormat="1">
      <c r="A136" s="215"/>
      <c r="B136" s="186"/>
      <c r="C136" s="61"/>
      <c r="D136" s="61"/>
      <c r="E136" s="177"/>
      <c r="F136" s="83">
        <f t="shared" si="14"/>
        <v>0</v>
      </c>
      <c r="G136" s="37"/>
      <c r="H136" s="325"/>
      <c r="I136" s="153" t="str">
        <f t="shared" si="15"/>
        <v/>
      </c>
      <c r="J136" s="40"/>
      <c r="K136" s="173"/>
      <c r="L136" s="173"/>
    </row>
    <row r="137" spans="1:12" s="1" customFormat="1">
      <c r="A137" s="215"/>
      <c r="B137" s="186"/>
      <c r="C137" s="61"/>
      <c r="D137" s="61"/>
      <c r="E137" s="177"/>
      <c r="F137" s="83">
        <f t="shared" si="14"/>
        <v>0</v>
      </c>
      <c r="G137" s="37"/>
      <c r="H137" s="325"/>
      <c r="I137" s="153" t="str">
        <f t="shared" si="15"/>
        <v/>
      </c>
      <c r="J137" s="40"/>
      <c r="K137" s="173"/>
      <c r="L137" s="173"/>
    </row>
    <row r="138" spans="1:12" s="1" customFormat="1">
      <c r="A138" s="215"/>
      <c r="B138" s="186"/>
      <c r="C138" s="61"/>
      <c r="D138" s="61"/>
      <c r="E138" s="177"/>
      <c r="F138" s="83">
        <f t="shared" si="14"/>
        <v>0</v>
      </c>
      <c r="G138" s="37"/>
      <c r="H138" s="325"/>
      <c r="I138" s="153" t="str">
        <f t="shared" si="15"/>
        <v/>
      </c>
      <c r="J138" s="40"/>
      <c r="K138" s="173"/>
      <c r="L138" s="173"/>
    </row>
    <row r="139" spans="1:12" s="1" customFormat="1">
      <c r="A139" s="215"/>
      <c r="B139" s="186"/>
      <c r="C139" s="61"/>
      <c r="D139" s="61"/>
      <c r="E139" s="177"/>
      <c r="F139" s="83">
        <f t="shared" si="14"/>
        <v>0</v>
      </c>
      <c r="G139" s="37"/>
      <c r="H139" s="325"/>
      <c r="I139" s="153" t="str">
        <f t="shared" si="15"/>
        <v/>
      </c>
      <c r="J139" s="40"/>
      <c r="K139" s="173"/>
      <c r="L139" s="173"/>
    </row>
    <row r="140" spans="1:12" s="1" customFormat="1">
      <c r="A140" s="215"/>
      <c r="B140" s="186"/>
      <c r="C140" s="61"/>
      <c r="D140" s="61"/>
      <c r="E140" s="177"/>
      <c r="F140" s="83">
        <f t="shared" si="14"/>
        <v>0</v>
      </c>
      <c r="G140" s="37"/>
      <c r="H140" s="325"/>
      <c r="I140" s="153" t="str">
        <f t="shared" si="15"/>
        <v/>
      </c>
      <c r="J140" s="40"/>
      <c r="K140" s="173"/>
      <c r="L140" s="173"/>
    </row>
    <row r="141" spans="1:12" s="1" customFormat="1">
      <c r="A141" s="215"/>
      <c r="B141" s="186"/>
      <c r="C141" s="61"/>
      <c r="D141" s="61"/>
      <c r="E141" s="177"/>
      <c r="F141" s="83">
        <f t="shared" si="14"/>
        <v>0</v>
      </c>
      <c r="G141" s="37"/>
      <c r="H141" s="325"/>
      <c r="I141" s="153" t="str">
        <f t="shared" si="15"/>
        <v/>
      </c>
      <c r="J141" s="40"/>
      <c r="K141" s="173"/>
      <c r="L141" s="173"/>
    </row>
    <row r="142" spans="1:12" s="1" customFormat="1">
      <c r="A142" s="215"/>
      <c r="B142" s="186"/>
      <c r="C142" s="61"/>
      <c r="D142" s="61"/>
      <c r="E142" s="177"/>
      <c r="F142" s="83">
        <f t="shared" si="14"/>
        <v>0</v>
      </c>
      <c r="G142" s="37"/>
      <c r="H142" s="325"/>
      <c r="I142" s="153" t="str">
        <f t="shared" si="15"/>
        <v/>
      </c>
      <c r="J142" s="40"/>
      <c r="K142" s="173"/>
      <c r="L142" s="173"/>
    </row>
    <row r="143" spans="1:12" s="1" customFormat="1">
      <c r="A143" s="215"/>
      <c r="B143" s="186"/>
      <c r="C143" s="61"/>
      <c r="D143" s="61"/>
      <c r="E143" s="177"/>
      <c r="F143" s="182">
        <f t="shared" si="14"/>
        <v>0</v>
      </c>
      <c r="G143" s="37"/>
      <c r="H143" s="325"/>
      <c r="I143" s="153" t="str">
        <f t="shared" si="15"/>
        <v/>
      </c>
      <c r="J143" s="40"/>
      <c r="K143" s="173"/>
      <c r="L143" s="173"/>
    </row>
    <row r="144" spans="1:12" ht="14" thickBot="1">
      <c r="C144" s="37"/>
      <c r="D144" s="54"/>
      <c r="E144" s="31" t="s">
        <v>722</v>
      </c>
      <c r="F144" s="176">
        <f>SUM(F124:F143)</f>
        <v>0</v>
      </c>
      <c r="G144" s="37"/>
      <c r="H144" s="1"/>
      <c r="I144" s="176">
        <f>SUM(I124:I143)</f>
        <v>0</v>
      </c>
      <c r="J144" s="37"/>
      <c r="K144" s="173"/>
      <c r="L144" s="173"/>
    </row>
    <row r="145" spans="1:12" ht="14" thickTop="1">
      <c r="C145" s="37"/>
      <c r="D145" s="54"/>
      <c r="E145" s="31"/>
      <c r="F145" s="37"/>
      <c r="G145" s="37"/>
      <c r="H145" s="1"/>
      <c r="I145" s="37"/>
      <c r="J145" s="37"/>
      <c r="K145" s="173"/>
      <c r="L145" s="173"/>
    </row>
    <row r="146" spans="1:12">
      <c r="C146" s="37"/>
      <c r="D146" s="54"/>
      <c r="E146" s="31"/>
      <c r="F146" s="37"/>
      <c r="G146" s="37"/>
      <c r="H146" s="1"/>
      <c r="I146" s="37"/>
      <c r="J146" s="37"/>
      <c r="K146" s="173"/>
      <c r="L146" s="173"/>
    </row>
    <row r="147" spans="1:12" ht="255" customHeight="1">
      <c r="A147" s="173"/>
      <c r="B147" s="173"/>
      <c r="C147" s="173"/>
      <c r="D147" s="173"/>
      <c r="E147" s="173"/>
      <c r="F147" s="173"/>
      <c r="G147" s="173"/>
      <c r="H147" s="173"/>
      <c r="I147" s="173"/>
      <c r="J147" s="173"/>
      <c r="K147" s="173"/>
      <c r="L147" s="173"/>
    </row>
    <row r="148" spans="1:12">
      <c r="A148" s="173"/>
      <c r="B148" s="173"/>
      <c r="C148" s="173"/>
      <c r="D148" s="173"/>
      <c r="E148" s="173"/>
      <c r="F148" s="173"/>
      <c r="G148" s="173"/>
      <c r="H148" s="173"/>
      <c r="I148" s="173"/>
      <c r="J148" s="173"/>
      <c r="K148" s="173"/>
      <c r="L148" s="173"/>
    </row>
  </sheetData>
  <sheetProtection sheet="1" objects="1" scenarios="1"/>
  <phoneticPr fontId="12" type="noConversion"/>
  <conditionalFormatting sqref="H4:H23 H28:H47 H52:H71 H76:H95 H100:H119 H124:H143">
    <cfRule type="expression" dxfId="3" priority="1" stopIfTrue="1">
      <formula>#REF!=mva</formula>
    </cfRule>
  </conditionalFormatting>
  <dataValidations count="2">
    <dataValidation type="custom" allowBlank="1" showInputMessage="1" showErrorMessage="1" error="Du har allerede lagt inn MVA på denne posten!_x000a__x000a_Slette eventuelt mva i X kolonnen." sqref="H4:H23 H28:H47 H52:H71 H76:H95 H100:H119 H124:H143" xr:uid="{00000000-0002-0000-0600-000000000000}">
      <formula1>#REF!&lt;&gt;"=mva"</formula1>
    </dataValidation>
    <dataValidation type="custom" errorStyle="information" allowBlank="1" showInputMessage="1" showErrorMessage="1" errorTitle="ADVARSEL" error="Det er allerede krysset av for MVA på denne posten._x000a__x000a_Om du allikevel vil legge inn noe her, velg &quot; OK&quot;" sqref="D4:D23 D28:D47 D52:D71 D76:D95 D100:D119 D124:D143" xr:uid="{00000000-0002-0000-0600-000001000000}">
      <formula1>H4=""</formula1>
    </dataValidation>
  </dataValidations>
  <pageMargins left="0.59055118110236227" right="0.19685039370078741" top="0.70866141732283472" bottom="0.59055118110236227" header="0.31496062992125984" footer="0.23622047244094491"/>
  <pageSetup paperSize="9" fitToHeight="0" orientation="portrait" blackAndWhite="1"/>
  <headerFooter alignWithMargins="0">
    <oddFooter>&amp;L&amp;"Arial,Normal"&amp;6Norsk filminstitutt filmkalkyle v. 8 av 20.03.13 &amp;C&amp;"Arial,Normal"&amp;5Utskrevet &amp;D &amp;T</oddFooter>
  </headerFooter>
  <rowBreaks count="2" manualBreakCount="2">
    <brk id="50" max="8" man="1"/>
    <brk id="98" max="8" man="1"/>
  </rowBreaks>
  <drawing r:id="rId1"/>
  <legacyDrawing r:id="rId2"/>
  <mc:AlternateContent xmlns:mc="http://schemas.openxmlformats.org/markup-compatibility/2006">
    <mc:Choice Requires="x14">
      <controls>
        <mc:AlternateContent xmlns:mc="http://schemas.openxmlformats.org/markup-compatibility/2006">
          <mc:Choice Requires="x14">
            <control shapeId="8196" r:id="rId3" name="Knapp11">
              <controlPr defaultSize="0" print="0" autoFill="0" autoLine="0" autoPict="0" macro="[0]!Gaa_til_Kalkyle">
                <anchor moveWithCells="1">
                  <from>
                    <xdr:col>3</xdr:col>
                    <xdr:colOff>177800</xdr:colOff>
                    <xdr:row>0</xdr:row>
                    <xdr:rowOff>0</xdr:rowOff>
                  </from>
                  <to>
                    <xdr:col>7</xdr:col>
                    <xdr:colOff>63500</xdr:colOff>
                    <xdr:row>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4">
    <pageSetUpPr autoPageBreaks="0" fitToPage="1"/>
  </sheetPr>
  <dimension ref="A1:K45"/>
  <sheetViews>
    <sheetView showGridLines="0" showRowColHeaders="0" showZeros="0" showOutlineSymbols="0" zoomScale="75" zoomScaleNormal="60" workbookViewId="0">
      <selection activeCell="J26" sqref="J26"/>
    </sheetView>
  </sheetViews>
  <sheetFormatPr baseColWidth="10" defaultColWidth="9.1640625" defaultRowHeight="17"/>
  <cols>
    <col min="1" max="1" width="8.1640625" style="148" customWidth="1"/>
    <col min="2" max="2" width="3.1640625" style="20" customWidth="1"/>
    <col min="3" max="3" width="5.83203125" style="19" customWidth="1"/>
    <col min="4" max="4" width="28.33203125" style="19" customWidth="1"/>
    <col min="5" max="5" width="11.6640625" style="5" customWidth="1"/>
    <col min="6" max="6" width="12.6640625" style="5" customWidth="1"/>
    <col min="7" max="7" width="4.83203125" style="19" customWidth="1"/>
    <col min="8" max="8" width="9.6640625" style="71" customWidth="1"/>
    <col min="9" max="9" width="3.5" style="71" customWidth="1"/>
    <col min="10" max="10" width="92" style="19" customWidth="1"/>
    <col min="11" max="11" width="9.1640625" style="19" customWidth="1"/>
    <col min="12" max="256" width="11.5" style="148" customWidth="1"/>
    <col min="257" max="16384" width="9.1640625" style="148"/>
  </cols>
  <sheetData>
    <row r="1" spans="1:11">
      <c r="A1" s="415"/>
      <c r="B1" s="416"/>
      <c r="C1" s="415"/>
      <c r="D1" s="415"/>
      <c r="E1" s="417"/>
      <c r="F1" s="417"/>
      <c r="G1" s="415"/>
      <c r="H1" s="418"/>
      <c r="I1" s="418"/>
      <c r="J1" s="128"/>
      <c r="K1" s="128"/>
    </row>
    <row r="2" spans="1:11">
      <c r="A2" s="415"/>
      <c r="B2" s="419" t="s">
        <v>733</v>
      </c>
      <c r="C2" s="420"/>
      <c r="D2" s="420"/>
      <c r="E2" s="421"/>
      <c r="F2" s="421"/>
      <c r="G2" s="346"/>
      <c r="H2" s="418"/>
      <c r="I2" s="418"/>
      <c r="J2" s="128"/>
      <c r="K2" s="128"/>
    </row>
    <row r="3" spans="1:11">
      <c r="A3" s="415"/>
      <c r="B3" s="405"/>
      <c r="C3" s="420"/>
      <c r="D3" s="420"/>
      <c r="E3" s="421"/>
      <c r="F3" s="421"/>
      <c r="G3" s="346"/>
      <c r="H3" s="418"/>
      <c r="I3" s="418"/>
      <c r="J3" s="128"/>
      <c r="K3" s="128"/>
    </row>
    <row r="4" spans="1:11">
      <c r="A4" s="415"/>
      <c r="B4" s="346" t="s">
        <v>43</v>
      </c>
      <c r="C4" s="346"/>
      <c r="D4" s="346">
        <f>ASSUMPTIONS!C4</f>
        <v>0</v>
      </c>
      <c r="E4" s="421"/>
      <c r="F4" s="421"/>
      <c r="G4" s="346"/>
      <c r="H4" s="418"/>
      <c r="I4" s="418"/>
      <c r="J4" s="128"/>
      <c r="K4" s="128"/>
    </row>
    <row r="5" spans="1:11">
      <c r="A5" s="415"/>
      <c r="B5" s="346"/>
      <c r="C5" s="346"/>
      <c r="D5" s="346"/>
      <c r="E5" s="421"/>
      <c r="F5" s="421"/>
      <c r="G5" s="346"/>
      <c r="H5" s="418"/>
      <c r="I5" s="418"/>
      <c r="J5" s="128"/>
      <c r="K5" s="128"/>
    </row>
    <row r="6" spans="1:11">
      <c r="A6" s="415"/>
      <c r="B6" s="346" t="s">
        <v>44</v>
      </c>
      <c r="C6" s="346"/>
      <c r="D6" s="422">
        <f>ASSUMPTIONS!C8</f>
        <v>0</v>
      </c>
      <c r="E6" s="421"/>
      <c r="F6" s="421"/>
      <c r="G6" s="346"/>
      <c r="H6" s="418"/>
      <c r="I6" s="418"/>
      <c r="J6" s="128"/>
      <c r="K6" s="128"/>
    </row>
    <row r="7" spans="1:11">
      <c r="A7" s="415"/>
      <c r="B7" s="405"/>
      <c r="C7" s="420"/>
      <c r="D7" s="420"/>
      <c r="E7" s="421"/>
      <c r="F7" s="421"/>
      <c r="G7" s="346"/>
      <c r="H7" s="418"/>
      <c r="I7" s="418"/>
      <c r="J7" s="128"/>
      <c r="K7" s="128"/>
    </row>
    <row r="8" spans="1:11">
      <c r="A8" s="415"/>
      <c r="B8" s="423"/>
      <c r="C8" s="346"/>
      <c r="D8" s="346"/>
      <c r="E8" s="421"/>
      <c r="F8" s="421"/>
      <c r="G8" s="346"/>
      <c r="H8" s="407" t="s">
        <v>18</v>
      </c>
      <c r="I8" s="418"/>
      <c r="J8" s="128"/>
      <c r="K8" s="128"/>
    </row>
    <row r="9" spans="1:11" ht="16.5" customHeight="1">
      <c r="A9" s="415"/>
      <c r="B9" s="424" t="s">
        <v>93</v>
      </c>
      <c r="C9" s="346" t="s">
        <v>117</v>
      </c>
      <c r="D9" s="346"/>
      <c r="E9" s="425">
        <f>ROUND(SumSK10,0)</f>
        <v>0</v>
      </c>
      <c r="F9" s="421"/>
      <c r="G9" s="346"/>
      <c r="H9" s="426">
        <f>ESTIMATE!Mva_10</f>
        <v>0</v>
      </c>
      <c r="I9" s="418"/>
      <c r="J9" s="128"/>
      <c r="K9" s="128"/>
    </row>
    <row r="10" spans="1:11">
      <c r="A10" s="415"/>
      <c r="B10" s="424" t="s">
        <v>94</v>
      </c>
      <c r="C10" s="346" t="s">
        <v>118</v>
      </c>
      <c r="D10" s="346"/>
      <c r="E10" s="425">
        <f>ROUND(SumSK11,0)</f>
        <v>0</v>
      </c>
      <c r="F10" s="421"/>
      <c r="G10" s="346"/>
      <c r="H10" s="426">
        <f>ESTIMATE!Mva_11</f>
        <v>0</v>
      </c>
      <c r="I10" s="418"/>
      <c r="J10" s="128"/>
      <c r="K10" s="128"/>
    </row>
    <row r="11" spans="1:11">
      <c r="A11" s="415"/>
      <c r="B11" s="424"/>
      <c r="C11" s="427" t="s">
        <v>119</v>
      </c>
      <c r="D11" s="427"/>
      <c r="E11" s="428" t="s">
        <v>145</v>
      </c>
      <c r="F11" s="425">
        <f>SUM(E9:E10)</f>
        <v>0</v>
      </c>
      <c r="G11" s="346"/>
      <c r="H11" s="429"/>
      <c r="I11" s="429"/>
      <c r="J11" s="128"/>
      <c r="K11" s="128"/>
    </row>
    <row r="12" spans="1:11">
      <c r="A12" s="415"/>
      <c r="B12" s="424" t="s">
        <v>95</v>
      </c>
      <c r="C12" s="346" t="s">
        <v>120</v>
      </c>
      <c r="D12" s="346"/>
      <c r="E12" s="425">
        <f>ROUND(SumSK21,0)</f>
        <v>0</v>
      </c>
      <c r="F12" s="421"/>
      <c r="G12" s="346"/>
      <c r="H12" s="426">
        <f>ESTIMATE!Mva_21</f>
        <v>0</v>
      </c>
      <c r="I12" s="418"/>
      <c r="J12" s="128"/>
      <c r="K12" s="128"/>
    </row>
    <row r="13" spans="1:11">
      <c r="A13" s="415"/>
      <c r="B13" s="424" t="s">
        <v>96</v>
      </c>
      <c r="C13" s="346" t="s">
        <v>121</v>
      </c>
      <c r="D13" s="346"/>
      <c r="E13" s="425">
        <f>ROUND(SumSK31,0)</f>
        <v>0</v>
      </c>
      <c r="F13" s="421"/>
      <c r="G13" s="346"/>
      <c r="H13" s="426">
        <f>ESTIMATE!Mva_31</f>
        <v>0</v>
      </c>
      <c r="I13" s="418"/>
      <c r="J13" s="128"/>
      <c r="K13" s="128"/>
    </row>
    <row r="14" spans="1:11">
      <c r="A14" s="415"/>
      <c r="B14" s="424" t="s">
        <v>97</v>
      </c>
      <c r="C14" s="346" t="s">
        <v>122</v>
      </c>
      <c r="D14" s="346"/>
      <c r="E14" s="425">
        <f>ROUND(SumSK32,0)</f>
        <v>0</v>
      </c>
      <c r="F14" s="421"/>
      <c r="G14" s="346"/>
      <c r="H14" s="426">
        <f>ESTIMATE!Mva_32</f>
        <v>0</v>
      </c>
      <c r="I14" s="418"/>
      <c r="J14" s="128"/>
      <c r="K14" s="128"/>
    </row>
    <row r="15" spans="1:11">
      <c r="A15" s="415"/>
      <c r="B15" s="424" t="s">
        <v>98</v>
      </c>
      <c r="C15" s="346" t="s">
        <v>123</v>
      </c>
      <c r="D15" s="346"/>
      <c r="E15" s="425">
        <f>ROUND(SumSK33,0)</f>
        <v>0</v>
      </c>
      <c r="F15" s="421"/>
      <c r="G15" s="346"/>
      <c r="H15" s="426">
        <f>ESTIMATE!Mva_33</f>
        <v>0</v>
      </c>
      <c r="I15" s="418"/>
      <c r="J15" s="128"/>
      <c r="K15" s="128"/>
    </row>
    <row r="16" spans="1:11">
      <c r="A16" s="415"/>
      <c r="B16" s="424" t="s">
        <v>99</v>
      </c>
      <c r="C16" s="346" t="s">
        <v>124</v>
      </c>
      <c r="D16" s="346"/>
      <c r="E16" s="425">
        <f>ROUND(SumSK34,0)</f>
        <v>0</v>
      </c>
      <c r="F16" s="421"/>
      <c r="G16" s="346"/>
      <c r="H16" s="426">
        <f>ESTIMATE!Mva_34</f>
        <v>0</v>
      </c>
      <c r="I16" s="418"/>
      <c r="J16" s="128"/>
      <c r="K16" s="128"/>
    </row>
    <row r="17" spans="1:11">
      <c r="A17" s="415"/>
      <c r="B17" s="424" t="s">
        <v>100</v>
      </c>
      <c r="C17" s="346" t="s">
        <v>125</v>
      </c>
      <c r="D17" s="346"/>
      <c r="E17" s="425">
        <f>ROUND(SumSK35,0)</f>
        <v>0</v>
      </c>
      <c r="F17" s="421"/>
      <c r="G17" s="346"/>
      <c r="H17" s="426">
        <f>ESTIMATE!Mva_35</f>
        <v>0</v>
      </c>
      <c r="I17" s="418"/>
      <c r="J17" s="128"/>
      <c r="K17" s="128"/>
    </row>
    <row r="18" spans="1:11">
      <c r="A18" s="415"/>
      <c r="B18" s="424" t="s">
        <v>101</v>
      </c>
      <c r="C18" s="346" t="s">
        <v>126</v>
      </c>
      <c r="D18" s="346"/>
      <c r="E18" s="425">
        <f>ROUND(SumSK36,0)</f>
        <v>0</v>
      </c>
      <c r="F18" s="421"/>
      <c r="G18" s="346"/>
      <c r="H18" s="426">
        <f>ESTIMATE!Mva_36</f>
        <v>0</v>
      </c>
      <c r="I18" s="418"/>
      <c r="J18" s="128"/>
      <c r="K18" s="128"/>
    </row>
    <row r="19" spans="1:11">
      <c r="A19" s="415"/>
      <c r="B19" s="424" t="s">
        <v>102</v>
      </c>
      <c r="C19" s="346" t="s">
        <v>127</v>
      </c>
      <c r="D19" s="346"/>
      <c r="E19" s="425">
        <f>ROUND(SumSK37,0)</f>
        <v>0</v>
      </c>
      <c r="F19" s="421"/>
      <c r="G19" s="346"/>
      <c r="H19" s="426">
        <f>ESTIMATE!Mva_37</f>
        <v>0</v>
      </c>
      <c r="I19" s="418"/>
      <c r="J19" s="128"/>
      <c r="K19" s="128"/>
    </row>
    <row r="20" spans="1:11">
      <c r="A20" s="415"/>
      <c r="B20" s="424" t="s">
        <v>103</v>
      </c>
      <c r="C20" s="346" t="s">
        <v>128</v>
      </c>
      <c r="D20" s="346"/>
      <c r="E20" s="425">
        <f>ROUND(SumSK38,0)</f>
        <v>0</v>
      </c>
      <c r="F20" s="421"/>
      <c r="G20" s="346"/>
      <c r="H20" s="426">
        <f>ESTIMATE!Mva_38</f>
        <v>0</v>
      </c>
      <c r="I20" s="418"/>
      <c r="J20" s="128"/>
      <c r="K20" s="128"/>
    </row>
    <row r="21" spans="1:11">
      <c r="A21" s="415"/>
      <c r="B21" s="424" t="s">
        <v>104</v>
      </c>
      <c r="C21" s="346" t="s">
        <v>129</v>
      </c>
      <c r="D21" s="346"/>
      <c r="E21" s="425">
        <f>ROUND(SumSK39,0)</f>
        <v>0</v>
      </c>
      <c r="F21" s="421"/>
      <c r="G21" s="346"/>
      <c r="H21" s="426">
        <f>ESTIMATE!Mva_39</f>
        <v>0</v>
      </c>
      <c r="I21" s="418"/>
      <c r="J21" s="128"/>
      <c r="K21" s="128"/>
    </row>
    <row r="22" spans="1:11">
      <c r="A22" s="415"/>
      <c r="B22" s="424" t="s">
        <v>105</v>
      </c>
      <c r="C22" s="346" t="s">
        <v>130</v>
      </c>
      <c r="D22" s="346"/>
      <c r="E22" s="425">
        <f>ROUND(SumSK40,0)</f>
        <v>0</v>
      </c>
      <c r="F22" s="421"/>
      <c r="G22" s="346"/>
      <c r="H22" s="426">
        <f>ESTIMATE!Mva_40</f>
        <v>0</v>
      </c>
      <c r="I22" s="418"/>
      <c r="J22" s="128"/>
      <c r="K22" s="128"/>
    </row>
    <row r="23" spans="1:11">
      <c r="A23" s="415"/>
      <c r="B23" s="424" t="s">
        <v>106</v>
      </c>
      <c r="C23" s="346" t="s">
        <v>131</v>
      </c>
      <c r="D23" s="346"/>
      <c r="E23" s="425">
        <f>ROUND(SumSK41,0)</f>
        <v>0</v>
      </c>
      <c r="F23" s="421"/>
      <c r="G23" s="346"/>
      <c r="H23" s="426">
        <f>ESTIMATE!Mva_41</f>
        <v>0</v>
      </c>
      <c r="I23" s="418"/>
      <c r="J23" s="128"/>
      <c r="K23" s="128"/>
    </row>
    <row r="24" spans="1:11">
      <c r="A24" s="415"/>
      <c r="B24" s="424" t="s">
        <v>107</v>
      </c>
      <c r="C24" s="346" t="s">
        <v>132</v>
      </c>
      <c r="D24" s="346"/>
      <c r="E24" s="425">
        <f>ROUND(SumSK42,0)</f>
        <v>0</v>
      </c>
      <c r="F24" s="421"/>
      <c r="G24" s="346"/>
      <c r="H24" s="426">
        <f>ESTIMATE!Mva_42</f>
        <v>0</v>
      </c>
      <c r="I24" s="418"/>
      <c r="J24" s="128"/>
      <c r="K24" s="128"/>
    </row>
    <row r="25" spans="1:11">
      <c r="A25" s="415"/>
      <c r="B25" s="424" t="s">
        <v>108</v>
      </c>
      <c r="C25" s="346" t="s">
        <v>133</v>
      </c>
      <c r="D25" s="346"/>
      <c r="E25" s="425">
        <f>ROUND(SumSK44,0)</f>
        <v>0</v>
      </c>
      <c r="F25" s="421"/>
      <c r="G25" s="346"/>
      <c r="H25" s="426">
        <f>ESTIMATE!Mva_44</f>
        <v>0</v>
      </c>
      <c r="I25" s="418"/>
      <c r="J25" s="128"/>
      <c r="K25" s="128"/>
    </row>
    <row r="26" spans="1:11">
      <c r="A26" s="415"/>
      <c r="B26" s="424"/>
      <c r="C26" s="427" t="s">
        <v>134</v>
      </c>
      <c r="D26" s="427"/>
      <c r="E26" s="428" t="s">
        <v>145</v>
      </c>
      <c r="F26" s="425">
        <f>SUM(E12:E25)</f>
        <v>0</v>
      </c>
      <c r="G26" s="346"/>
      <c r="H26" s="429"/>
      <c r="I26" s="429"/>
      <c r="J26" s="128"/>
      <c r="K26" s="128"/>
    </row>
    <row r="27" spans="1:11">
      <c r="A27" s="415"/>
      <c r="B27" s="424" t="s">
        <v>109</v>
      </c>
      <c r="C27" s="346" t="s">
        <v>135</v>
      </c>
      <c r="D27" s="346"/>
      <c r="E27" s="425">
        <f>ROUND(SumSK51,0)</f>
        <v>0</v>
      </c>
      <c r="F27" s="421"/>
      <c r="G27" s="346"/>
      <c r="H27" s="426">
        <f>ESTIMATE!Mva_51</f>
        <v>0</v>
      </c>
      <c r="I27" s="418"/>
      <c r="J27" s="128"/>
      <c r="K27" s="128"/>
    </row>
    <row r="28" spans="1:11">
      <c r="A28" s="415"/>
      <c r="B28" s="424" t="s">
        <v>110</v>
      </c>
      <c r="C28" s="420" t="s">
        <v>136</v>
      </c>
      <c r="D28" s="420"/>
      <c r="E28" s="425">
        <f>ROUND(SumSK52,0)</f>
        <v>0</v>
      </c>
      <c r="F28" s="421"/>
      <c r="G28" s="346"/>
      <c r="H28" s="426">
        <f>ESTIMATE!Mva_52</f>
        <v>0</v>
      </c>
      <c r="I28" s="418"/>
      <c r="J28" s="128"/>
      <c r="K28" s="128"/>
    </row>
    <row r="29" spans="1:11">
      <c r="A29" s="415"/>
      <c r="B29" s="424" t="s">
        <v>111</v>
      </c>
      <c r="C29" s="346" t="s">
        <v>62</v>
      </c>
      <c r="D29" s="346"/>
      <c r="E29" s="425">
        <f>ROUND(SumSK53,0)</f>
        <v>0</v>
      </c>
      <c r="F29" s="421"/>
      <c r="G29" s="346"/>
      <c r="H29" s="426">
        <f>ESTIMATE!Mva_53</f>
        <v>0</v>
      </c>
      <c r="I29" s="418"/>
      <c r="J29" s="128"/>
      <c r="K29" s="128"/>
    </row>
    <row r="30" spans="1:11">
      <c r="A30" s="415"/>
      <c r="B30" s="424" t="s">
        <v>112</v>
      </c>
      <c r="C30" s="346" t="s">
        <v>137</v>
      </c>
      <c r="D30" s="346"/>
      <c r="E30" s="425">
        <f>ROUND(SumSK54,0)</f>
        <v>0</v>
      </c>
      <c r="F30" s="421"/>
      <c r="G30" s="346"/>
      <c r="H30" s="426">
        <f>ESTIMATE!Mva_54</f>
        <v>0</v>
      </c>
      <c r="I30" s="418"/>
      <c r="J30" s="128"/>
      <c r="K30" s="128"/>
    </row>
    <row r="31" spans="1:11">
      <c r="A31" s="415"/>
      <c r="B31" s="424" t="s">
        <v>113</v>
      </c>
      <c r="C31" s="346" t="s">
        <v>138</v>
      </c>
      <c r="D31" s="346"/>
      <c r="E31" s="425">
        <f>ROUND(SumSK55,0)</f>
        <v>0</v>
      </c>
      <c r="F31" s="421"/>
      <c r="G31" s="346"/>
      <c r="H31" s="426">
        <f>ESTIMATE!Mva_55</f>
        <v>0</v>
      </c>
      <c r="I31" s="418"/>
      <c r="J31" s="128"/>
      <c r="K31" s="128"/>
    </row>
    <row r="32" spans="1:11">
      <c r="A32" s="415"/>
      <c r="B32" s="424" t="s">
        <v>114</v>
      </c>
      <c r="C32" s="346" t="s">
        <v>139</v>
      </c>
      <c r="D32" s="346"/>
      <c r="E32" s="425">
        <f>ROUND(SumSK56,0)</f>
        <v>0</v>
      </c>
      <c r="F32" s="421"/>
      <c r="G32" s="346"/>
      <c r="H32" s="426">
        <f>ESTIMATE!Mva_56</f>
        <v>0</v>
      </c>
      <c r="I32" s="418"/>
      <c r="J32" s="128"/>
      <c r="K32" s="128"/>
    </row>
    <row r="33" spans="1:11">
      <c r="A33" s="415"/>
      <c r="B33" s="424"/>
      <c r="C33" s="427" t="s">
        <v>140</v>
      </c>
      <c r="D33" s="427"/>
      <c r="E33" s="428" t="s">
        <v>145</v>
      </c>
      <c r="F33" s="425">
        <f>SUM(E27:E32)</f>
        <v>0</v>
      </c>
      <c r="G33" s="346"/>
      <c r="H33" s="429"/>
      <c r="I33" s="429"/>
      <c r="J33" s="128"/>
      <c r="K33" s="128"/>
    </row>
    <row r="34" spans="1:11">
      <c r="A34" s="415"/>
      <c r="B34" s="424" t="s">
        <v>115</v>
      </c>
      <c r="C34" s="346" t="s">
        <v>141</v>
      </c>
      <c r="D34" s="346"/>
      <c r="E34" s="425">
        <f>SumSK61</f>
        <v>0</v>
      </c>
      <c r="F34" s="421"/>
      <c r="G34" s="346"/>
      <c r="H34" s="426">
        <f>ESTIMATE!Mva_61</f>
        <v>0</v>
      </c>
      <c r="I34" s="418"/>
      <c r="J34" s="128"/>
      <c r="K34" s="128"/>
    </row>
    <row r="35" spans="1:11" ht="18" thickBot="1">
      <c r="A35" s="415"/>
      <c r="B35" s="424"/>
      <c r="C35" s="346"/>
      <c r="D35" s="346"/>
      <c r="E35" s="428" t="s">
        <v>145</v>
      </c>
      <c r="F35" s="425">
        <f>E34</f>
        <v>0</v>
      </c>
      <c r="G35" s="346"/>
      <c r="H35" s="429"/>
      <c r="I35" s="429"/>
      <c r="J35" s="128"/>
      <c r="K35" s="128"/>
    </row>
    <row r="36" spans="1:11">
      <c r="A36" s="415"/>
      <c r="B36" s="424"/>
      <c r="C36" s="427" t="s">
        <v>142</v>
      </c>
      <c r="D36" s="427"/>
      <c r="E36" s="428"/>
      <c r="F36" s="430">
        <f>F11+F26+F33+F35</f>
        <v>0</v>
      </c>
      <c r="G36" s="346"/>
      <c r="H36" s="429"/>
      <c r="I36" s="429"/>
      <c r="J36" s="128"/>
      <c r="K36" s="128"/>
    </row>
    <row r="37" spans="1:11" ht="18" thickBot="1">
      <c r="A37" s="415"/>
      <c r="B37" s="424" t="s">
        <v>116</v>
      </c>
      <c r="C37" s="346" t="s">
        <v>143</v>
      </c>
      <c r="D37" s="346"/>
      <c r="E37" s="431" t="str">
        <f>IF(F37,F37/F36,"")</f>
        <v/>
      </c>
      <c r="F37" s="425">
        <f>ROUND(SumSK62,0)</f>
        <v>0</v>
      </c>
      <c r="G37" s="346"/>
      <c r="H37" s="432"/>
      <c r="I37" s="432"/>
      <c r="J37" s="128"/>
      <c r="K37" s="128"/>
    </row>
    <row r="38" spans="1:11" ht="18" thickBot="1">
      <c r="A38" s="415"/>
      <c r="B38" s="424"/>
      <c r="C38" s="427" t="s">
        <v>144</v>
      </c>
      <c r="D38" s="427"/>
      <c r="E38" s="421"/>
      <c r="F38" s="433">
        <f>F36+F37</f>
        <v>0</v>
      </c>
      <c r="G38" s="346"/>
      <c r="H38" s="434">
        <f>SUM(H9:H34)</f>
        <v>0</v>
      </c>
      <c r="I38" s="418"/>
      <c r="J38" s="128"/>
      <c r="K38" s="128"/>
    </row>
    <row r="39" spans="1:11" ht="18" thickTop="1">
      <c r="A39" s="415"/>
      <c r="B39" s="346"/>
      <c r="C39" s="435"/>
      <c r="D39" s="436"/>
      <c r="E39" s="428"/>
      <c r="F39" s="421"/>
      <c r="G39" s="346"/>
      <c r="H39" s="429"/>
      <c r="I39" s="429"/>
      <c r="J39" s="128"/>
      <c r="K39" s="128"/>
    </row>
    <row r="40" spans="1:11">
      <c r="A40" s="415"/>
      <c r="B40" s="424"/>
      <c r="C40" s="427"/>
      <c r="D40" s="427"/>
      <c r="E40" s="421"/>
      <c r="F40" s="421"/>
      <c r="G40" s="346"/>
      <c r="H40" s="415"/>
      <c r="I40" s="418"/>
      <c r="J40" s="128"/>
      <c r="K40" s="128"/>
    </row>
    <row r="41" spans="1:11">
      <c r="A41" s="415"/>
      <c r="B41" s="437"/>
      <c r="C41" s="438"/>
      <c r="D41" s="438"/>
      <c r="E41" s="439"/>
      <c r="F41" s="439"/>
      <c r="G41" s="415"/>
      <c r="H41" s="418"/>
      <c r="I41" s="418"/>
      <c r="J41" s="128"/>
      <c r="K41" s="128"/>
    </row>
    <row r="42" spans="1:11">
      <c r="A42" s="415"/>
      <c r="B42" s="415"/>
      <c r="C42" s="415"/>
      <c r="D42" s="415"/>
      <c r="E42" s="415"/>
      <c r="F42" s="415"/>
      <c r="G42" s="415"/>
      <c r="H42" s="440"/>
      <c r="I42" s="440"/>
      <c r="J42" s="128"/>
      <c r="K42" s="128"/>
    </row>
    <row r="43" spans="1:11">
      <c r="A43" s="128"/>
      <c r="B43" s="128"/>
      <c r="C43" s="128"/>
      <c r="D43" s="128"/>
      <c r="E43" s="128"/>
      <c r="F43" s="128"/>
      <c r="G43" s="128"/>
      <c r="H43" s="128"/>
      <c r="I43" s="128"/>
      <c r="J43" s="128"/>
      <c r="K43" s="128"/>
    </row>
    <row r="44" spans="1:11" ht="226.5" customHeight="1">
      <c r="A44" s="128"/>
      <c r="B44" s="128"/>
      <c r="C44" s="128"/>
      <c r="D44" s="128"/>
      <c r="E44" s="128"/>
      <c r="F44" s="128"/>
      <c r="G44" s="128"/>
      <c r="H44" s="128"/>
      <c r="I44" s="128"/>
      <c r="J44" s="128"/>
      <c r="K44" s="128"/>
    </row>
    <row r="45" spans="1:11">
      <c r="A45" s="128"/>
      <c r="B45" s="128"/>
      <c r="C45" s="128"/>
      <c r="D45" s="128"/>
      <c r="E45" s="128"/>
      <c r="F45" s="128"/>
      <c r="G45" s="128"/>
      <c r="H45" s="128"/>
      <c r="I45" s="128"/>
      <c r="J45" s="128"/>
      <c r="K45" s="128"/>
    </row>
  </sheetData>
  <sheetProtection sheet="1" objects="1" scenarios="1"/>
  <phoneticPr fontId="42" type="noConversion"/>
  <pageMargins left="0.55118110236220474" right="0.23622047244094491" top="0.70866141732283472" bottom="0.19685039370078741" header="0.74803149606299213" footer="0.23622047244094491"/>
  <pageSetup paperSize="9" orientation="portrait" blackAndWhite="1" horizontalDpi="300" verticalDpi="300"/>
  <headerFooter alignWithMargins="0"/>
  <rowBreaks count="1" manualBreakCount="1">
    <brk id="42" max="65535" man="1"/>
  </rowBreaks>
  <colBreaks count="1" manualBreakCount="1">
    <brk id="9" min="1" max="42"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pageSetUpPr fitToPage="1"/>
  </sheetPr>
  <dimension ref="A1:S1094"/>
  <sheetViews>
    <sheetView showGridLines="0" showZeros="0" showOutlineSymbols="0" zoomScaleNormal="100" zoomScaleSheetLayoutView="100" workbookViewId="0">
      <pane ySplit="5" topLeftCell="A7" activePane="bottomLeft" state="frozen"/>
      <selection pane="bottomLeft" activeCell="A6" sqref="A6"/>
    </sheetView>
  </sheetViews>
  <sheetFormatPr baseColWidth="10" defaultColWidth="9.6640625" defaultRowHeight="13"/>
  <cols>
    <col min="1" max="1" width="6.5" style="198" customWidth="1"/>
    <col min="2" max="2" width="22.6640625" style="1" customWidth="1"/>
    <col min="3" max="3" width="18.6640625" style="15" customWidth="1"/>
    <col min="4" max="4" width="6.6640625" style="37" customWidth="1"/>
    <col min="5" max="5" width="5.33203125" style="54" customWidth="1"/>
    <col min="6" max="6" width="7.6640625" style="37" customWidth="1"/>
    <col min="7" max="7" width="8.5" style="457" customWidth="1"/>
    <col min="8" max="8" width="3" style="456" customWidth="1"/>
    <col min="9" max="9" width="6.6640625" style="457" customWidth="1"/>
    <col min="10" max="10" width="1.6640625" style="457" customWidth="1"/>
    <col min="11" max="11" width="1.6640625" style="467" customWidth="1"/>
    <col min="12" max="12" width="8.33203125" style="457" customWidth="1"/>
    <col min="13" max="13" width="2.6640625" style="471" customWidth="1"/>
    <col min="14" max="14" width="8.5" style="457" customWidth="1"/>
    <col min="15" max="15" width="2.6640625" style="471" customWidth="1"/>
    <col min="16" max="16" width="10.6640625" style="508" customWidth="1"/>
    <col min="17" max="17" width="2.6640625" style="519" customWidth="1"/>
    <col min="18" max="18" width="54.1640625" style="136" customWidth="1"/>
    <col min="19" max="19" width="12.6640625" style="136" customWidth="1"/>
    <col min="20" max="16384" width="9.6640625" style="136"/>
  </cols>
  <sheetData>
    <row r="1" spans="1:19" ht="18" customHeight="1">
      <c r="A1" s="197"/>
      <c r="B1" s="128"/>
      <c r="C1" s="128"/>
      <c r="D1" s="128"/>
      <c r="E1" s="128"/>
      <c r="F1" s="128"/>
      <c r="G1" s="455"/>
      <c r="H1" s="455"/>
      <c r="I1" s="455"/>
      <c r="J1" s="455"/>
      <c r="K1" s="464"/>
      <c r="L1" s="455"/>
      <c r="M1" s="455"/>
      <c r="N1" s="455"/>
      <c r="O1" s="455"/>
      <c r="P1" s="465"/>
      <c r="Q1" s="517"/>
      <c r="R1" s="128"/>
      <c r="S1" s="128"/>
    </row>
    <row r="2" spans="1:19" ht="18" customHeight="1">
      <c r="A2" s="197"/>
      <c r="B2" s="128"/>
      <c r="C2" s="128"/>
      <c r="D2" s="128"/>
      <c r="E2" s="128"/>
      <c r="F2" s="128"/>
      <c r="G2" s="455"/>
      <c r="H2" s="539">
        <f>TOTALEST</f>
        <v>0</v>
      </c>
      <c r="I2" s="540"/>
      <c r="J2" s="455"/>
      <c r="K2" s="464"/>
      <c r="L2" s="455"/>
      <c r="M2" s="455"/>
      <c r="N2" s="455"/>
      <c r="O2" s="455"/>
      <c r="P2" s="516">
        <f>REPORT!G36</f>
        <v>0</v>
      </c>
      <c r="Q2" s="517"/>
      <c r="R2" s="128"/>
      <c r="S2" s="128"/>
    </row>
    <row r="3" spans="1:19" s="1" customFormat="1" ht="11" customHeight="1">
      <c r="A3" s="511" t="s">
        <v>734</v>
      </c>
      <c r="B3" s="128"/>
      <c r="C3" s="318" t="s">
        <v>719</v>
      </c>
      <c r="D3" s="29" t="s">
        <v>41</v>
      </c>
      <c r="E3" s="55" t="s">
        <v>13</v>
      </c>
      <c r="F3" s="29" t="s">
        <v>14</v>
      </c>
      <c r="G3" s="456" t="s">
        <v>15</v>
      </c>
      <c r="H3" s="466" t="s">
        <v>16</v>
      </c>
      <c r="I3" s="456" t="s">
        <v>17</v>
      </c>
      <c r="J3" s="456"/>
      <c r="K3" s="467"/>
      <c r="L3" s="456" t="s">
        <v>18</v>
      </c>
      <c r="M3" s="457"/>
      <c r="N3" s="456" t="s">
        <v>739</v>
      </c>
      <c r="O3" s="457"/>
      <c r="P3" s="468" t="s">
        <v>740</v>
      </c>
      <c r="Q3" s="250"/>
      <c r="R3" s="128"/>
      <c r="S3" s="128"/>
    </row>
    <row r="4" spans="1:19" s="1" customFormat="1" hidden="1">
      <c r="A4" s="198"/>
      <c r="C4" s="15"/>
      <c r="D4" s="37"/>
      <c r="E4" s="54"/>
      <c r="F4" s="37"/>
      <c r="G4" s="457"/>
      <c r="H4" s="456"/>
      <c r="I4" s="457"/>
      <c r="J4" s="457"/>
      <c r="K4" s="469"/>
      <c r="L4" s="457"/>
      <c r="M4" s="457"/>
      <c r="N4" s="457"/>
      <c r="O4" s="457"/>
      <c r="P4" s="470" t="s">
        <v>762</v>
      </c>
      <c r="Q4" s="518"/>
      <c r="R4" s="128"/>
      <c r="S4" s="128"/>
    </row>
    <row r="5" spans="1:19" s="1" customFormat="1" ht="2" customHeight="1">
      <c r="A5" s="197"/>
      <c r="B5" s="128"/>
      <c r="C5" s="128"/>
      <c r="D5" s="128"/>
      <c r="E5" s="128"/>
      <c r="F5" s="128"/>
      <c r="G5" s="455"/>
      <c r="H5" s="455"/>
      <c r="I5" s="455"/>
      <c r="J5" s="455"/>
      <c r="K5" s="464"/>
      <c r="L5" s="455"/>
      <c r="M5" s="455"/>
      <c r="N5" s="455"/>
      <c r="O5" s="455"/>
      <c r="P5" s="465"/>
      <c r="Q5" s="517"/>
      <c r="R5" s="128"/>
      <c r="S5" s="128"/>
    </row>
    <row r="6" spans="1:19" ht="0.75" customHeight="1">
      <c r="A6" s="199" t="s">
        <v>147</v>
      </c>
      <c r="B6" s="1" t="s">
        <v>147</v>
      </c>
      <c r="C6" s="15" t="s">
        <v>147</v>
      </c>
      <c r="D6" s="37" t="s">
        <v>147</v>
      </c>
      <c r="F6" s="37" t="s">
        <v>147</v>
      </c>
      <c r="G6" s="457" t="s">
        <v>147</v>
      </c>
      <c r="H6" s="456" t="s">
        <v>147</v>
      </c>
      <c r="I6" s="457" t="s">
        <v>147</v>
      </c>
      <c r="K6" s="469"/>
      <c r="L6" s="458" t="s">
        <v>724</v>
      </c>
      <c r="N6" s="457" t="s">
        <v>147</v>
      </c>
      <c r="P6" s="472">
        <v>38285</v>
      </c>
      <c r="R6" s="173"/>
      <c r="S6" s="173"/>
    </row>
    <row r="7" spans="1:19" s="1" customFormat="1" ht="24.75" customHeight="1">
      <c r="A7" s="345" t="s">
        <v>148</v>
      </c>
      <c r="B7" s="346"/>
      <c r="C7" s="347"/>
      <c r="D7" s="450" t="s">
        <v>41</v>
      </c>
      <c r="E7" s="451" t="s">
        <v>13</v>
      </c>
      <c r="F7" s="450" t="s">
        <v>14</v>
      </c>
      <c r="G7" s="473" t="s">
        <v>15</v>
      </c>
      <c r="H7" s="473" t="s">
        <v>16</v>
      </c>
      <c r="I7" s="474" t="s">
        <v>17</v>
      </c>
      <c r="J7" s="474"/>
      <c r="K7" s="475"/>
      <c r="L7" s="473" t="s">
        <v>18</v>
      </c>
      <c r="M7" s="476"/>
      <c r="N7" s="473" t="s">
        <v>739</v>
      </c>
      <c r="O7" s="476"/>
      <c r="P7" s="473" t="s">
        <v>740</v>
      </c>
      <c r="Q7" s="520"/>
      <c r="R7" s="173"/>
      <c r="S7" s="173"/>
    </row>
    <row r="8" spans="1:19" s="1" customFormat="1">
      <c r="A8" s="349">
        <v>101010</v>
      </c>
      <c r="B8" s="350" t="s">
        <v>174</v>
      </c>
      <c r="C8" s="351"/>
      <c r="D8" s="352"/>
      <c r="E8" s="352"/>
      <c r="F8" s="353"/>
      <c r="G8" s="477">
        <f t="shared" ref="G8:G19" si="0">IF(X=0,(IF(Me=0,Sa,Me*Sa)),(IF(Me=0,Sa*X,Me*X*Sa)))</f>
        <v>0</v>
      </c>
      <c r="H8" s="478">
        <f t="shared" ref="H8:H19" si="1">IF(Sum,Sos,0)</f>
        <v>0</v>
      </c>
      <c r="I8" s="479">
        <f t="shared" ref="I8:I16" si="2">IF(Prosent&lt;&gt;0,(Sum*Prosent)/100,0)</f>
        <v>0</v>
      </c>
      <c r="J8" s="480"/>
      <c r="K8" s="357"/>
      <c r="L8" s="481" t="str">
        <f t="shared" ref="L8:L32" si="3">IF(FMVAE&lt;&gt;"",(Sum*mva)-Sum,"")</f>
        <v/>
      </c>
      <c r="M8" s="482"/>
      <c r="N8" s="477">
        <v>0</v>
      </c>
      <c r="O8" s="482"/>
      <c r="P8" s="483">
        <f>'REC. COSTS'!C8</f>
        <v>0</v>
      </c>
      <c r="Q8" s="520">
        <f>G8+N8+P8</f>
        <v>0</v>
      </c>
      <c r="R8" s="173"/>
      <c r="S8" s="173"/>
    </row>
    <row r="9" spans="1:19" s="1" customFormat="1">
      <c r="A9" s="349">
        <v>101011</v>
      </c>
      <c r="B9" s="350" t="s">
        <v>175</v>
      </c>
      <c r="C9" s="351"/>
      <c r="D9" s="359"/>
      <c r="E9" s="352"/>
      <c r="F9" s="353"/>
      <c r="G9" s="484">
        <f t="shared" si="0"/>
        <v>0</v>
      </c>
      <c r="H9" s="478">
        <f t="shared" si="1"/>
        <v>0</v>
      </c>
      <c r="I9" s="479">
        <f t="shared" si="2"/>
        <v>0</v>
      </c>
      <c r="J9" s="480"/>
      <c r="K9" s="357"/>
      <c r="L9" s="481" t="str">
        <f t="shared" si="3"/>
        <v/>
      </c>
      <c r="M9" s="482"/>
      <c r="N9" s="484">
        <v>0</v>
      </c>
      <c r="O9" s="482"/>
      <c r="P9" s="485">
        <f>'REC. COSTS'!C9</f>
        <v>0</v>
      </c>
      <c r="Q9" s="520">
        <f t="shared" ref="Q9:Q33" si="4">G9+N9+P9</f>
        <v>0</v>
      </c>
      <c r="R9" s="173"/>
      <c r="S9" s="173"/>
    </row>
    <row r="10" spans="1:19" s="1" customFormat="1">
      <c r="A10" s="349">
        <v>101012</v>
      </c>
      <c r="B10" s="350" t="s">
        <v>176</v>
      </c>
      <c r="C10" s="351"/>
      <c r="D10" s="359"/>
      <c r="E10" s="352"/>
      <c r="F10" s="353"/>
      <c r="G10" s="484">
        <f t="shared" si="0"/>
        <v>0</v>
      </c>
      <c r="H10" s="478">
        <f t="shared" si="1"/>
        <v>0</v>
      </c>
      <c r="I10" s="479">
        <f t="shared" si="2"/>
        <v>0</v>
      </c>
      <c r="J10" s="480"/>
      <c r="K10" s="357"/>
      <c r="L10" s="481" t="str">
        <f t="shared" si="3"/>
        <v/>
      </c>
      <c r="M10" s="482"/>
      <c r="N10" s="484">
        <v>0</v>
      </c>
      <c r="O10" s="482"/>
      <c r="P10" s="485">
        <f>'REC. COSTS'!C10</f>
        <v>0</v>
      </c>
      <c r="Q10" s="520">
        <f t="shared" si="4"/>
        <v>0</v>
      </c>
      <c r="R10" s="173"/>
      <c r="S10" s="173"/>
    </row>
    <row r="11" spans="1:19" s="1" customFormat="1">
      <c r="A11" s="349">
        <v>101013</v>
      </c>
      <c r="B11" s="350" t="s">
        <v>177</v>
      </c>
      <c r="C11" s="351"/>
      <c r="D11" s="359"/>
      <c r="E11" s="352"/>
      <c r="F11" s="353"/>
      <c r="G11" s="484">
        <f t="shared" si="0"/>
        <v>0</v>
      </c>
      <c r="H11" s="478">
        <f t="shared" si="1"/>
        <v>0</v>
      </c>
      <c r="I11" s="479">
        <f t="shared" si="2"/>
        <v>0</v>
      </c>
      <c r="J11" s="480"/>
      <c r="K11" s="357"/>
      <c r="L11" s="481" t="str">
        <f t="shared" si="3"/>
        <v/>
      </c>
      <c r="M11" s="482"/>
      <c r="N11" s="484">
        <v>0</v>
      </c>
      <c r="O11" s="482"/>
      <c r="P11" s="485">
        <f>'REC. COSTS'!C11</f>
        <v>0</v>
      </c>
      <c r="Q11" s="520">
        <f t="shared" si="4"/>
        <v>0</v>
      </c>
      <c r="R11" s="173"/>
      <c r="S11" s="173"/>
    </row>
    <row r="12" spans="1:19" s="1" customFormat="1">
      <c r="A12" s="349">
        <v>101014</v>
      </c>
      <c r="B12" s="350" t="s">
        <v>178</v>
      </c>
      <c r="C12" s="351"/>
      <c r="D12" s="359"/>
      <c r="E12" s="352"/>
      <c r="F12" s="353"/>
      <c r="G12" s="484">
        <f t="shared" si="0"/>
        <v>0</v>
      </c>
      <c r="H12" s="478">
        <f t="shared" si="1"/>
        <v>0</v>
      </c>
      <c r="I12" s="479">
        <f t="shared" si="2"/>
        <v>0</v>
      </c>
      <c r="J12" s="480"/>
      <c r="K12" s="357"/>
      <c r="L12" s="481" t="str">
        <f t="shared" si="3"/>
        <v/>
      </c>
      <c r="M12" s="482"/>
      <c r="N12" s="484">
        <v>0</v>
      </c>
      <c r="O12" s="482"/>
      <c r="P12" s="485">
        <f>'REC. COSTS'!C12</f>
        <v>0</v>
      </c>
      <c r="Q12" s="520">
        <f t="shared" si="4"/>
        <v>0</v>
      </c>
      <c r="R12" s="173"/>
      <c r="S12" s="173"/>
    </row>
    <row r="13" spans="1:19" s="1" customFormat="1">
      <c r="A13" s="349">
        <v>101019</v>
      </c>
      <c r="B13" s="350" t="s">
        <v>179</v>
      </c>
      <c r="C13" s="351"/>
      <c r="D13" s="359"/>
      <c r="E13" s="352"/>
      <c r="F13" s="353"/>
      <c r="G13" s="484">
        <f t="shared" si="0"/>
        <v>0</v>
      </c>
      <c r="H13" s="478">
        <f t="shared" si="1"/>
        <v>0</v>
      </c>
      <c r="I13" s="479">
        <f t="shared" si="2"/>
        <v>0</v>
      </c>
      <c r="J13" s="480"/>
      <c r="K13" s="357"/>
      <c r="L13" s="481" t="str">
        <f t="shared" si="3"/>
        <v/>
      </c>
      <c r="M13" s="482"/>
      <c r="N13" s="484">
        <v>0</v>
      </c>
      <c r="O13" s="482"/>
      <c r="P13" s="485">
        <f>'REC. COSTS'!C13</f>
        <v>0</v>
      </c>
      <c r="Q13" s="520">
        <f>G13+N13+P13</f>
        <v>0</v>
      </c>
      <c r="R13" s="173"/>
      <c r="S13" s="173"/>
    </row>
    <row r="14" spans="1:19" s="1" customFormat="1">
      <c r="A14" s="349">
        <v>101110</v>
      </c>
      <c r="B14" s="350" t="s">
        <v>180</v>
      </c>
      <c r="C14" s="351"/>
      <c r="D14" s="359"/>
      <c r="E14" s="352"/>
      <c r="F14" s="353"/>
      <c r="G14" s="484">
        <f t="shared" si="0"/>
        <v>0</v>
      </c>
      <c r="H14" s="478">
        <f t="shared" si="1"/>
        <v>0</v>
      </c>
      <c r="I14" s="479">
        <f t="shared" si="2"/>
        <v>0</v>
      </c>
      <c r="J14" s="480"/>
      <c r="K14" s="357"/>
      <c r="L14" s="481" t="str">
        <f t="shared" si="3"/>
        <v/>
      </c>
      <c r="M14" s="482"/>
      <c r="N14" s="484">
        <v>0</v>
      </c>
      <c r="O14" s="482"/>
      <c r="P14" s="485">
        <f>'REC. COSTS'!C14</f>
        <v>0</v>
      </c>
      <c r="Q14" s="520">
        <f t="shared" si="4"/>
        <v>0</v>
      </c>
      <c r="R14" s="173"/>
      <c r="S14" s="173"/>
    </row>
    <row r="15" spans="1:19" s="1" customFormat="1">
      <c r="A15" s="349">
        <v>101218</v>
      </c>
      <c r="B15" s="350" t="s">
        <v>181</v>
      </c>
      <c r="C15" s="351"/>
      <c r="D15" s="359"/>
      <c r="E15" s="352"/>
      <c r="F15" s="353"/>
      <c r="G15" s="484">
        <f t="shared" si="0"/>
        <v>0</v>
      </c>
      <c r="H15" s="478">
        <f t="shared" si="1"/>
        <v>0</v>
      </c>
      <c r="I15" s="479">
        <f t="shared" si="2"/>
        <v>0</v>
      </c>
      <c r="J15" s="480"/>
      <c r="K15" s="357"/>
      <c r="L15" s="481" t="str">
        <f t="shared" si="3"/>
        <v/>
      </c>
      <c r="M15" s="482"/>
      <c r="N15" s="484">
        <v>0</v>
      </c>
      <c r="O15" s="482"/>
      <c r="P15" s="485">
        <f>'REC. COSTS'!C15</f>
        <v>0</v>
      </c>
      <c r="Q15" s="520">
        <f t="shared" si="4"/>
        <v>0</v>
      </c>
      <c r="R15" s="173"/>
      <c r="S15" s="173"/>
    </row>
    <row r="16" spans="1:19" s="1" customFormat="1">
      <c r="A16" s="349">
        <v>104010</v>
      </c>
      <c r="B16" s="350" t="s">
        <v>182</v>
      </c>
      <c r="C16" s="351"/>
      <c r="D16" s="359"/>
      <c r="E16" s="352"/>
      <c r="F16" s="353"/>
      <c r="G16" s="484">
        <f t="shared" si="0"/>
        <v>0</v>
      </c>
      <c r="H16" s="478">
        <f t="shared" si="1"/>
        <v>0</v>
      </c>
      <c r="I16" s="479">
        <f t="shared" si="2"/>
        <v>0</v>
      </c>
      <c r="J16" s="480"/>
      <c r="K16" s="357"/>
      <c r="L16" s="481" t="str">
        <f t="shared" si="3"/>
        <v/>
      </c>
      <c r="M16" s="482"/>
      <c r="N16" s="484">
        <v>0</v>
      </c>
      <c r="O16" s="482"/>
      <c r="P16" s="485">
        <f>'REC. COSTS'!C16</f>
        <v>0</v>
      </c>
      <c r="Q16" s="520">
        <f t="shared" si="4"/>
        <v>0</v>
      </c>
      <c r="R16" s="173"/>
      <c r="S16" s="173"/>
    </row>
    <row r="17" spans="1:19" s="1" customFormat="1">
      <c r="A17" s="349">
        <v>104016</v>
      </c>
      <c r="B17" s="361" t="s">
        <v>183</v>
      </c>
      <c r="C17" s="351"/>
      <c r="D17" s="359"/>
      <c r="E17" s="352"/>
      <c r="F17" s="353"/>
      <c r="G17" s="484">
        <f t="shared" si="0"/>
        <v>0</v>
      </c>
      <c r="H17" s="478">
        <f t="shared" si="1"/>
        <v>0</v>
      </c>
      <c r="I17" s="479">
        <f>IF(H17&lt;&gt;0,(G17*H17)/100,0)</f>
        <v>0</v>
      </c>
      <c r="J17" s="480"/>
      <c r="K17" s="357"/>
      <c r="L17" s="481" t="str">
        <f t="shared" si="3"/>
        <v/>
      </c>
      <c r="M17" s="482"/>
      <c r="N17" s="484">
        <v>0</v>
      </c>
      <c r="O17" s="482"/>
      <c r="P17" s="485">
        <f>'REC. COSTS'!C17</f>
        <v>0</v>
      </c>
      <c r="Q17" s="520">
        <f t="shared" si="4"/>
        <v>0</v>
      </c>
      <c r="R17" s="173"/>
      <c r="S17" s="173"/>
    </row>
    <row r="18" spans="1:19" s="1" customFormat="1">
      <c r="A18" s="349">
        <v>104090</v>
      </c>
      <c r="B18" s="361" t="s">
        <v>184</v>
      </c>
      <c r="C18" s="351"/>
      <c r="D18" s="359"/>
      <c r="E18" s="352"/>
      <c r="F18" s="353"/>
      <c r="G18" s="484">
        <f t="shared" si="0"/>
        <v>0</v>
      </c>
      <c r="H18" s="478">
        <f t="shared" si="1"/>
        <v>0</v>
      </c>
      <c r="I18" s="479">
        <f>IF(H18&lt;&gt;0,(G18*H18)/100,0)</f>
        <v>0</v>
      </c>
      <c r="J18" s="480"/>
      <c r="K18" s="357"/>
      <c r="L18" s="481" t="str">
        <f t="shared" si="3"/>
        <v/>
      </c>
      <c r="M18" s="482"/>
      <c r="N18" s="484">
        <v>0</v>
      </c>
      <c r="O18" s="482"/>
      <c r="P18" s="485">
        <f>'REC. COSTS'!C18</f>
        <v>0</v>
      </c>
      <c r="Q18" s="520">
        <f t="shared" si="4"/>
        <v>0</v>
      </c>
      <c r="R18" s="173"/>
      <c r="S18" s="173"/>
    </row>
    <row r="19" spans="1:19" s="1" customFormat="1">
      <c r="A19" s="349">
        <v>104091</v>
      </c>
      <c r="B19" s="362" t="s">
        <v>185</v>
      </c>
      <c r="C19" s="351"/>
      <c r="D19" s="363"/>
      <c r="E19" s="352"/>
      <c r="F19" s="364"/>
      <c r="G19" s="484">
        <f t="shared" si="0"/>
        <v>0</v>
      </c>
      <c r="H19" s="478">
        <f t="shared" si="1"/>
        <v>0</v>
      </c>
      <c r="I19" s="479">
        <f>IF(H19&lt;&gt;0,(G19*H19)/100,0)</f>
        <v>0</v>
      </c>
      <c r="J19" s="480"/>
      <c r="K19" s="357"/>
      <c r="L19" s="481" t="str">
        <f t="shared" si="3"/>
        <v/>
      </c>
      <c r="M19" s="482"/>
      <c r="N19" s="484">
        <v>0</v>
      </c>
      <c r="O19" s="482"/>
      <c r="P19" s="485">
        <f>'REC. COSTS'!C19</f>
        <v>0</v>
      </c>
      <c r="Q19" s="520">
        <f t="shared" si="4"/>
        <v>0</v>
      </c>
      <c r="R19" s="173"/>
      <c r="S19" s="173"/>
    </row>
    <row r="20" spans="1:19" s="1" customFormat="1">
      <c r="A20" s="349">
        <v>104095</v>
      </c>
      <c r="B20" s="365" t="s">
        <v>186</v>
      </c>
      <c r="C20" s="351"/>
      <c r="D20" s="366"/>
      <c r="E20" s="352"/>
      <c r="F20" s="367"/>
      <c r="G20" s="484">
        <f>SUM(I8:I19)</f>
        <v>0</v>
      </c>
      <c r="H20" s="368"/>
      <c r="I20" s="486" t="s">
        <v>723</v>
      </c>
      <c r="J20" s="486"/>
      <c r="K20" s="510"/>
      <c r="L20" s="481"/>
      <c r="M20" s="482"/>
      <c r="N20" s="484">
        <v>0</v>
      </c>
      <c r="O20" s="482"/>
      <c r="P20" s="485">
        <f>'REC. COSTS'!C20</f>
        <v>0</v>
      </c>
      <c r="Q20" s="520">
        <f t="shared" si="4"/>
        <v>0</v>
      </c>
      <c r="R20" s="173"/>
      <c r="S20" s="173"/>
    </row>
    <row r="21" spans="1:19" s="1" customFormat="1">
      <c r="A21" s="349">
        <v>109010</v>
      </c>
      <c r="B21" s="370" t="s">
        <v>187</v>
      </c>
      <c r="C21" s="351"/>
      <c r="D21" s="371"/>
      <c r="E21" s="352"/>
      <c r="F21" s="372"/>
      <c r="G21" s="484">
        <f t="shared" ref="G21:G32" si="5">IF(X=0,(IF(Me=0,Sa,Me*Sa)),(IF(Me=0,Sa*X,Me*X*Sa)))</f>
        <v>0</v>
      </c>
      <c r="H21" s="368"/>
      <c r="I21" s="486"/>
      <c r="J21" s="486"/>
      <c r="K21" s="357"/>
      <c r="L21" s="481" t="str">
        <f t="shared" si="3"/>
        <v/>
      </c>
      <c r="M21" s="482"/>
      <c r="N21" s="484">
        <v>0</v>
      </c>
      <c r="O21" s="482"/>
      <c r="P21" s="485">
        <f>'REC. COSTS'!C21</f>
        <v>0</v>
      </c>
      <c r="Q21" s="520">
        <f t="shared" si="4"/>
        <v>0</v>
      </c>
      <c r="R21" s="173"/>
      <c r="S21" s="173"/>
    </row>
    <row r="22" spans="1:19" s="1" customFormat="1">
      <c r="A22" s="349">
        <v>109013</v>
      </c>
      <c r="B22" s="362" t="s">
        <v>188</v>
      </c>
      <c r="C22" s="351"/>
      <c r="D22" s="371"/>
      <c r="E22" s="352"/>
      <c r="F22" s="372"/>
      <c r="G22" s="484">
        <f t="shared" si="5"/>
        <v>0</v>
      </c>
      <c r="H22" s="368"/>
      <c r="I22" s="480"/>
      <c r="J22" s="480"/>
      <c r="K22" s="357"/>
      <c r="L22" s="481" t="str">
        <f t="shared" si="3"/>
        <v/>
      </c>
      <c r="M22" s="482"/>
      <c r="N22" s="484">
        <v>0</v>
      </c>
      <c r="O22" s="482"/>
      <c r="P22" s="485">
        <f>'REC. COSTS'!C22</f>
        <v>0</v>
      </c>
      <c r="Q22" s="520">
        <f t="shared" si="4"/>
        <v>0</v>
      </c>
      <c r="R22" s="173"/>
      <c r="S22" s="173"/>
    </row>
    <row r="23" spans="1:19" s="1" customFormat="1">
      <c r="A23" s="349">
        <v>109022</v>
      </c>
      <c r="B23" s="362" t="s">
        <v>189</v>
      </c>
      <c r="C23" s="351"/>
      <c r="D23" s="371"/>
      <c r="E23" s="352"/>
      <c r="F23" s="372"/>
      <c r="G23" s="484">
        <f t="shared" si="5"/>
        <v>0</v>
      </c>
      <c r="H23" s="373"/>
      <c r="I23" s="480"/>
      <c r="J23" s="480"/>
      <c r="K23" s="357"/>
      <c r="L23" s="481" t="str">
        <f t="shared" si="3"/>
        <v/>
      </c>
      <c r="M23" s="482"/>
      <c r="N23" s="484">
        <v>0</v>
      </c>
      <c r="O23" s="482"/>
      <c r="P23" s="485">
        <f>'REC. COSTS'!C23</f>
        <v>0</v>
      </c>
      <c r="Q23" s="520">
        <f t="shared" si="4"/>
        <v>0</v>
      </c>
      <c r="R23" s="173"/>
      <c r="S23" s="173"/>
    </row>
    <row r="24" spans="1:19" s="1" customFormat="1">
      <c r="A24" s="349">
        <v>109029</v>
      </c>
      <c r="B24" s="362" t="s">
        <v>190</v>
      </c>
      <c r="C24" s="351"/>
      <c r="D24" s="371"/>
      <c r="E24" s="352"/>
      <c r="F24" s="372"/>
      <c r="G24" s="484">
        <f t="shared" si="5"/>
        <v>0</v>
      </c>
      <c r="H24" s="373"/>
      <c r="I24" s="480"/>
      <c r="J24" s="480"/>
      <c r="K24" s="357"/>
      <c r="L24" s="481" t="str">
        <f t="shared" si="3"/>
        <v/>
      </c>
      <c r="M24" s="482"/>
      <c r="N24" s="484">
        <v>0</v>
      </c>
      <c r="O24" s="482"/>
      <c r="P24" s="485">
        <f>'REC. COSTS'!C24</f>
        <v>0</v>
      </c>
      <c r="Q24" s="520">
        <f t="shared" si="4"/>
        <v>0</v>
      </c>
      <c r="R24" s="173"/>
      <c r="S24" s="173"/>
    </row>
    <row r="25" spans="1:19" s="1" customFormat="1">
      <c r="A25" s="349">
        <v>109060</v>
      </c>
      <c r="B25" s="362" t="s">
        <v>191</v>
      </c>
      <c r="C25" s="351"/>
      <c r="D25" s="371"/>
      <c r="E25" s="352"/>
      <c r="F25" s="372"/>
      <c r="G25" s="484">
        <f t="shared" si="5"/>
        <v>0</v>
      </c>
      <c r="H25" s="373"/>
      <c r="I25" s="480"/>
      <c r="J25" s="480"/>
      <c r="K25" s="357"/>
      <c r="L25" s="481" t="str">
        <f t="shared" si="3"/>
        <v/>
      </c>
      <c r="M25" s="482"/>
      <c r="N25" s="484">
        <v>0</v>
      </c>
      <c r="O25" s="482"/>
      <c r="P25" s="485">
        <f>'REC. COSTS'!C25</f>
        <v>0</v>
      </c>
      <c r="Q25" s="520">
        <f t="shared" si="4"/>
        <v>0</v>
      </c>
      <c r="R25" s="173"/>
      <c r="S25" s="173"/>
    </row>
    <row r="26" spans="1:19" s="1" customFormat="1">
      <c r="A26" s="349">
        <v>109061</v>
      </c>
      <c r="B26" s="362" t="s">
        <v>192</v>
      </c>
      <c r="C26" s="351"/>
      <c r="D26" s="371"/>
      <c r="E26" s="352"/>
      <c r="F26" s="372"/>
      <c r="G26" s="484">
        <f t="shared" si="5"/>
        <v>0</v>
      </c>
      <c r="H26" s="373"/>
      <c r="I26" s="480"/>
      <c r="J26" s="480"/>
      <c r="K26" s="357"/>
      <c r="L26" s="481" t="str">
        <f t="shared" si="3"/>
        <v/>
      </c>
      <c r="M26" s="482"/>
      <c r="N26" s="484">
        <v>0</v>
      </c>
      <c r="O26" s="482"/>
      <c r="P26" s="485">
        <f>'REC. COSTS'!C26</f>
        <v>0</v>
      </c>
      <c r="Q26" s="520">
        <f t="shared" si="4"/>
        <v>0</v>
      </c>
      <c r="R26" s="173"/>
      <c r="S26" s="173"/>
    </row>
    <row r="27" spans="1:19" s="1" customFormat="1">
      <c r="A27" s="349">
        <v>109069</v>
      </c>
      <c r="B27" s="362" t="s">
        <v>193</v>
      </c>
      <c r="C27" s="351"/>
      <c r="D27" s="371"/>
      <c r="E27" s="352"/>
      <c r="F27" s="372"/>
      <c r="G27" s="484">
        <f t="shared" si="5"/>
        <v>0</v>
      </c>
      <c r="H27" s="368"/>
      <c r="I27" s="487"/>
      <c r="J27" s="487"/>
      <c r="K27" s="357"/>
      <c r="L27" s="481" t="str">
        <f t="shared" si="3"/>
        <v/>
      </c>
      <c r="M27" s="482"/>
      <c r="N27" s="484">
        <v>0</v>
      </c>
      <c r="O27" s="482"/>
      <c r="P27" s="485">
        <f>'REC. COSTS'!C27</f>
        <v>0</v>
      </c>
      <c r="Q27" s="520">
        <f t="shared" si="4"/>
        <v>0</v>
      </c>
      <c r="R27" s="173"/>
      <c r="S27" s="173"/>
    </row>
    <row r="28" spans="1:19" s="1" customFormat="1">
      <c r="A28" s="349">
        <v>109070</v>
      </c>
      <c r="B28" s="362" t="s">
        <v>194</v>
      </c>
      <c r="C28" s="351"/>
      <c r="D28" s="371"/>
      <c r="E28" s="352"/>
      <c r="F28" s="372"/>
      <c r="G28" s="484">
        <f t="shared" si="5"/>
        <v>0</v>
      </c>
      <c r="H28" s="368"/>
      <c r="I28" s="487"/>
      <c r="J28" s="487"/>
      <c r="K28" s="357"/>
      <c r="L28" s="481" t="str">
        <f t="shared" si="3"/>
        <v/>
      </c>
      <c r="M28" s="482"/>
      <c r="N28" s="484">
        <v>0</v>
      </c>
      <c r="O28" s="482"/>
      <c r="P28" s="485">
        <f>'REC. COSTS'!C28</f>
        <v>0</v>
      </c>
      <c r="Q28" s="520">
        <f t="shared" si="4"/>
        <v>0</v>
      </c>
      <c r="R28" s="173"/>
      <c r="S28" s="173"/>
    </row>
    <row r="29" spans="1:19" s="1" customFormat="1">
      <c r="A29" s="349">
        <v>109072</v>
      </c>
      <c r="B29" s="362" t="s">
        <v>195</v>
      </c>
      <c r="C29" s="351"/>
      <c r="D29" s="371"/>
      <c r="E29" s="352"/>
      <c r="F29" s="372"/>
      <c r="G29" s="484">
        <f t="shared" si="5"/>
        <v>0</v>
      </c>
      <c r="H29" s="368"/>
      <c r="I29" s="487"/>
      <c r="J29" s="487"/>
      <c r="K29" s="357"/>
      <c r="L29" s="481" t="str">
        <f t="shared" si="3"/>
        <v/>
      </c>
      <c r="M29" s="482"/>
      <c r="N29" s="484">
        <v>0</v>
      </c>
      <c r="O29" s="482"/>
      <c r="P29" s="485">
        <f>'REC. COSTS'!C29</f>
        <v>0</v>
      </c>
      <c r="Q29" s="520">
        <f t="shared" si="4"/>
        <v>0</v>
      </c>
      <c r="R29" s="173"/>
      <c r="S29" s="173"/>
    </row>
    <row r="30" spans="1:19" s="1" customFormat="1">
      <c r="A30" s="349">
        <v>109073</v>
      </c>
      <c r="B30" s="362" t="s">
        <v>196</v>
      </c>
      <c r="C30" s="351"/>
      <c r="D30" s="371"/>
      <c r="E30" s="352"/>
      <c r="F30" s="372"/>
      <c r="G30" s="484">
        <f t="shared" si="5"/>
        <v>0</v>
      </c>
      <c r="H30" s="368"/>
      <c r="I30" s="487"/>
      <c r="J30" s="487"/>
      <c r="K30" s="357"/>
      <c r="L30" s="481" t="str">
        <f t="shared" si="3"/>
        <v/>
      </c>
      <c r="M30" s="482"/>
      <c r="N30" s="484">
        <v>0</v>
      </c>
      <c r="O30" s="482"/>
      <c r="P30" s="485">
        <f>'REC. COSTS'!C30</f>
        <v>0</v>
      </c>
      <c r="Q30" s="520">
        <f t="shared" si="4"/>
        <v>0</v>
      </c>
      <c r="R30" s="173"/>
      <c r="S30" s="173"/>
    </row>
    <row r="31" spans="1:19" s="1" customFormat="1">
      <c r="A31" s="349">
        <v>109078</v>
      </c>
      <c r="B31" s="362" t="s">
        <v>197</v>
      </c>
      <c r="C31" s="351"/>
      <c r="D31" s="371"/>
      <c r="E31" s="352"/>
      <c r="F31" s="372"/>
      <c r="G31" s="484">
        <f t="shared" si="5"/>
        <v>0</v>
      </c>
      <c r="H31" s="368"/>
      <c r="I31" s="487"/>
      <c r="J31" s="487"/>
      <c r="K31" s="357"/>
      <c r="L31" s="481" t="str">
        <f t="shared" si="3"/>
        <v/>
      </c>
      <c r="M31" s="482"/>
      <c r="N31" s="484">
        <v>0</v>
      </c>
      <c r="O31" s="482"/>
      <c r="P31" s="485">
        <f>'REC. COSTS'!C31</f>
        <v>0</v>
      </c>
      <c r="Q31" s="520">
        <f t="shared" si="4"/>
        <v>0</v>
      </c>
      <c r="R31" s="173"/>
      <c r="S31" s="173"/>
    </row>
    <row r="32" spans="1:19" s="1" customFormat="1">
      <c r="A32" s="349">
        <v>109093</v>
      </c>
      <c r="B32" s="374" t="s">
        <v>198</v>
      </c>
      <c r="C32" s="375"/>
      <c r="D32" s="376"/>
      <c r="E32" s="352"/>
      <c r="F32" s="377"/>
      <c r="G32" s="488">
        <f t="shared" si="5"/>
        <v>0</v>
      </c>
      <c r="H32" s="368"/>
      <c r="I32" s="480"/>
      <c r="J32" s="480"/>
      <c r="K32" s="357"/>
      <c r="L32" s="489" t="str">
        <f t="shared" si="3"/>
        <v/>
      </c>
      <c r="M32" s="482"/>
      <c r="N32" s="488">
        <v>0</v>
      </c>
      <c r="O32" s="482"/>
      <c r="P32" s="490">
        <f>'REC. COSTS'!C32</f>
        <v>0</v>
      </c>
      <c r="Q32" s="520">
        <f t="shared" si="4"/>
        <v>0</v>
      </c>
      <c r="R32" s="173"/>
      <c r="S32" s="173"/>
    </row>
    <row r="33" spans="1:19" s="1" customFormat="1" ht="14" thickBot="1">
      <c r="A33" s="379" t="s">
        <v>149</v>
      </c>
      <c r="B33" s="380"/>
      <c r="C33" s="381"/>
      <c r="D33" s="356"/>
      <c r="E33" s="382"/>
      <c r="F33" s="383" t="s">
        <v>722</v>
      </c>
      <c r="G33" s="491">
        <f>SUM(G8:G32)</f>
        <v>0</v>
      </c>
      <c r="H33" s="368"/>
      <c r="I33" s="480"/>
      <c r="J33" s="480"/>
      <c r="K33" s="348"/>
      <c r="L33" s="491">
        <f>SUM(L7:L32)</f>
        <v>0</v>
      </c>
      <c r="M33" s="482"/>
      <c r="N33" s="491">
        <v>0</v>
      </c>
      <c r="O33" s="482"/>
      <c r="P33" s="493">
        <f>SUM(P8:P32)</f>
        <v>0</v>
      </c>
      <c r="Q33" s="520">
        <f t="shared" si="4"/>
        <v>0</v>
      </c>
      <c r="R33" s="173"/>
      <c r="S33" s="173"/>
    </row>
    <row r="34" spans="1:19" s="1" customFormat="1" ht="0.75" customHeight="1" thickTop="1">
      <c r="A34" s="385"/>
      <c r="B34" s="380"/>
      <c r="C34" s="381"/>
      <c r="D34" s="356"/>
      <c r="E34" s="382"/>
      <c r="F34" s="356"/>
      <c r="G34" s="494"/>
      <c r="H34" s="355"/>
      <c r="I34" s="480"/>
      <c r="J34" s="480"/>
      <c r="K34" s="348"/>
      <c r="L34" s="480"/>
      <c r="M34" s="482"/>
      <c r="N34" s="494"/>
      <c r="O34" s="482"/>
      <c r="P34" s="495"/>
      <c r="Q34" s="520"/>
      <c r="R34" s="173"/>
      <c r="S34" s="173"/>
    </row>
    <row r="35" spans="1:19" s="1" customFormat="1" ht="24.75" customHeight="1" thickTop="1">
      <c r="A35" s="345" t="s">
        <v>150</v>
      </c>
      <c r="B35" s="386"/>
      <c r="C35" s="381"/>
      <c r="D35" s="452" t="s">
        <v>41</v>
      </c>
      <c r="E35" s="453" t="s">
        <v>13</v>
      </c>
      <c r="F35" s="452" t="s">
        <v>14</v>
      </c>
      <c r="G35" s="473" t="s">
        <v>15</v>
      </c>
      <c r="H35" s="452" t="s">
        <v>16</v>
      </c>
      <c r="I35" s="474" t="s">
        <v>17</v>
      </c>
      <c r="J35" s="474"/>
      <c r="K35" s="348"/>
      <c r="L35" s="473" t="s">
        <v>18</v>
      </c>
      <c r="M35" s="476"/>
      <c r="N35" s="473" t="s">
        <v>15</v>
      </c>
      <c r="O35" s="476"/>
      <c r="P35" s="473" t="s">
        <v>740</v>
      </c>
      <c r="Q35" s="520"/>
      <c r="R35" s="173"/>
      <c r="S35" s="173"/>
    </row>
    <row r="36" spans="1:19" s="1" customFormat="1">
      <c r="A36" s="349">
        <v>111015</v>
      </c>
      <c r="B36" s="362" t="s">
        <v>199</v>
      </c>
      <c r="C36" s="351"/>
      <c r="D36" s="387"/>
      <c r="E36" s="387"/>
      <c r="F36" s="372"/>
      <c r="G36" s="477">
        <f t="shared" ref="G36:G66" si="6">IF(X=0,(IF(Me=0,Sa,Me*Sa)),(IF(Me=0,Sa*X,Me*X*Sa)))</f>
        <v>0</v>
      </c>
      <c r="H36" s="478">
        <f t="shared" ref="H36:H66" si="7">IF(Sum,Sos,0)</f>
        <v>0</v>
      </c>
      <c r="I36" s="479">
        <f t="shared" ref="I36:I66" si="8">IF(Prosent&lt;&gt;0,(Sum*Prosent)/100,0)</f>
        <v>0</v>
      </c>
      <c r="J36" s="480"/>
      <c r="K36" s="357"/>
      <c r="L36" s="481" t="str">
        <f t="shared" ref="L36:L99" si="9">IF(FMVAE&lt;&gt;"",(Sum*mva)-Sum,"")</f>
        <v/>
      </c>
      <c r="M36" s="482"/>
      <c r="N36" s="477">
        <v>0</v>
      </c>
      <c r="O36" s="482"/>
      <c r="P36" s="483">
        <f>'REC. COSTS'!C36</f>
        <v>0</v>
      </c>
      <c r="Q36" s="520">
        <f t="shared" ref="Q36:Q100" si="10">G36+N36+P36</f>
        <v>0</v>
      </c>
      <c r="R36" s="173"/>
      <c r="S36" s="173"/>
    </row>
    <row r="37" spans="1:19" s="1" customFormat="1">
      <c r="A37" s="349">
        <v>111016</v>
      </c>
      <c r="B37" s="362" t="s">
        <v>200</v>
      </c>
      <c r="C37" s="351"/>
      <c r="D37" s="387"/>
      <c r="E37" s="387"/>
      <c r="F37" s="372"/>
      <c r="G37" s="484">
        <f t="shared" si="6"/>
        <v>0</v>
      </c>
      <c r="H37" s="478">
        <f t="shared" si="7"/>
        <v>0</v>
      </c>
      <c r="I37" s="479">
        <f t="shared" si="8"/>
        <v>0</v>
      </c>
      <c r="J37" s="480"/>
      <c r="K37" s="357"/>
      <c r="L37" s="481" t="str">
        <f t="shared" si="9"/>
        <v/>
      </c>
      <c r="M37" s="482"/>
      <c r="N37" s="484">
        <v>0</v>
      </c>
      <c r="O37" s="482"/>
      <c r="P37" s="485">
        <f>'REC. COSTS'!C37</f>
        <v>0</v>
      </c>
      <c r="Q37" s="520">
        <f>G37+N37+P37</f>
        <v>0</v>
      </c>
      <c r="R37" s="173"/>
      <c r="S37" s="173"/>
    </row>
    <row r="38" spans="1:19" s="1" customFormat="1">
      <c r="A38" s="349">
        <v>111017</v>
      </c>
      <c r="B38" s="362" t="s">
        <v>201</v>
      </c>
      <c r="C38" s="351"/>
      <c r="D38" s="387"/>
      <c r="E38" s="387"/>
      <c r="F38" s="372"/>
      <c r="G38" s="484">
        <f t="shared" si="6"/>
        <v>0</v>
      </c>
      <c r="H38" s="478">
        <f t="shared" si="7"/>
        <v>0</v>
      </c>
      <c r="I38" s="479">
        <f t="shared" si="8"/>
        <v>0</v>
      </c>
      <c r="J38" s="480"/>
      <c r="K38" s="357"/>
      <c r="L38" s="481" t="str">
        <f t="shared" si="9"/>
        <v/>
      </c>
      <c r="M38" s="482"/>
      <c r="N38" s="484">
        <v>0</v>
      </c>
      <c r="O38" s="482"/>
      <c r="P38" s="485">
        <f>'REC. COSTS'!C38</f>
        <v>0</v>
      </c>
      <c r="Q38" s="520">
        <f>G38+N38+P38</f>
        <v>0</v>
      </c>
      <c r="R38" s="173"/>
      <c r="S38" s="173"/>
    </row>
    <row r="39" spans="1:19" s="1" customFormat="1">
      <c r="A39" s="349">
        <v>111110</v>
      </c>
      <c r="B39" s="362" t="s">
        <v>180</v>
      </c>
      <c r="C39" s="351"/>
      <c r="D39" s="387"/>
      <c r="E39" s="387"/>
      <c r="F39" s="372"/>
      <c r="G39" s="504">
        <f t="shared" si="6"/>
        <v>0</v>
      </c>
      <c r="H39" s="478">
        <f t="shared" si="7"/>
        <v>0</v>
      </c>
      <c r="I39" s="479">
        <f t="shared" si="8"/>
        <v>0</v>
      </c>
      <c r="J39" s="480"/>
      <c r="K39" s="357"/>
      <c r="L39" s="481" t="str">
        <f t="shared" si="9"/>
        <v/>
      </c>
      <c r="M39" s="482"/>
      <c r="N39" s="504">
        <v>0</v>
      </c>
      <c r="O39" s="482"/>
      <c r="P39" s="485">
        <f>'REC. COSTS'!C39</f>
        <v>0</v>
      </c>
      <c r="Q39" s="520">
        <f>G39+N39+P39</f>
        <v>0</v>
      </c>
      <c r="R39" s="173"/>
      <c r="S39" s="173"/>
    </row>
    <row r="40" spans="1:19" s="1" customFormat="1">
      <c r="A40" s="349">
        <v>111116</v>
      </c>
      <c r="B40" s="362" t="s">
        <v>202</v>
      </c>
      <c r="C40" s="351"/>
      <c r="D40" s="387"/>
      <c r="E40" s="387"/>
      <c r="F40" s="372"/>
      <c r="G40" s="504">
        <f t="shared" si="6"/>
        <v>0</v>
      </c>
      <c r="H40" s="478">
        <f t="shared" si="7"/>
        <v>0</v>
      </c>
      <c r="I40" s="479">
        <f t="shared" si="8"/>
        <v>0</v>
      </c>
      <c r="J40" s="480"/>
      <c r="K40" s="357"/>
      <c r="L40" s="481" t="str">
        <f t="shared" si="9"/>
        <v/>
      </c>
      <c r="M40" s="482"/>
      <c r="N40" s="504">
        <v>0</v>
      </c>
      <c r="O40" s="482"/>
      <c r="P40" s="485">
        <f>'REC. COSTS'!C40</f>
        <v>0</v>
      </c>
      <c r="Q40" s="520">
        <f>G40+N40+P40</f>
        <v>0</v>
      </c>
      <c r="R40" s="173"/>
      <c r="S40" s="173"/>
    </row>
    <row r="41" spans="1:19" s="1" customFormat="1">
      <c r="A41" s="349">
        <v>111120</v>
      </c>
      <c r="B41" s="362" t="s">
        <v>203</v>
      </c>
      <c r="C41" s="351"/>
      <c r="D41" s="387"/>
      <c r="E41" s="387"/>
      <c r="F41" s="372"/>
      <c r="G41" s="484">
        <f t="shared" si="6"/>
        <v>0</v>
      </c>
      <c r="H41" s="478">
        <f t="shared" si="7"/>
        <v>0</v>
      </c>
      <c r="I41" s="479">
        <f t="shared" si="8"/>
        <v>0</v>
      </c>
      <c r="J41" s="480"/>
      <c r="K41" s="357"/>
      <c r="L41" s="481" t="str">
        <f t="shared" si="9"/>
        <v/>
      </c>
      <c r="M41" s="482"/>
      <c r="N41" s="484">
        <v>0</v>
      </c>
      <c r="O41" s="482"/>
      <c r="P41" s="485">
        <f>'REC. COSTS'!C41</f>
        <v>0</v>
      </c>
      <c r="Q41" s="520">
        <f t="shared" si="10"/>
        <v>0</v>
      </c>
      <c r="R41" s="173"/>
      <c r="S41" s="173"/>
    </row>
    <row r="42" spans="1:19" s="1" customFormat="1">
      <c r="A42" s="349">
        <v>111124</v>
      </c>
      <c r="B42" s="388" t="s">
        <v>204</v>
      </c>
      <c r="C42" s="351"/>
      <c r="D42" s="387"/>
      <c r="E42" s="387"/>
      <c r="F42" s="372"/>
      <c r="G42" s="484">
        <f t="shared" si="6"/>
        <v>0</v>
      </c>
      <c r="H42" s="478">
        <f t="shared" si="7"/>
        <v>0</v>
      </c>
      <c r="I42" s="479">
        <f t="shared" si="8"/>
        <v>0</v>
      </c>
      <c r="J42" s="480"/>
      <c r="K42" s="357"/>
      <c r="L42" s="481" t="str">
        <f t="shared" si="9"/>
        <v/>
      </c>
      <c r="M42" s="482"/>
      <c r="N42" s="484">
        <v>0</v>
      </c>
      <c r="O42" s="482"/>
      <c r="P42" s="485">
        <f>'REC. COSTS'!C42</f>
        <v>0</v>
      </c>
      <c r="Q42" s="520">
        <f t="shared" si="10"/>
        <v>0</v>
      </c>
      <c r="R42" s="173"/>
      <c r="S42" s="173"/>
    </row>
    <row r="43" spans="1:19" s="1" customFormat="1">
      <c r="A43" s="349">
        <v>111125</v>
      </c>
      <c r="B43" s="362" t="s">
        <v>205</v>
      </c>
      <c r="C43" s="351"/>
      <c r="D43" s="389"/>
      <c r="E43" s="387"/>
      <c r="F43" s="390">
        <f>IF(D43=0,0,+G42)</f>
        <v>0</v>
      </c>
      <c r="G43" s="484">
        <f t="shared" si="6"/>
        <v>0</v>
      </c>
      <c r="H43" s="478">
        <f t="shared" si="7"/>
        <v>0</v>
      </c>
      <c r="I43" s="479">
        <f t="shared" si="8"/>
        <v>0</v>
      </c>
      <c r="J43" s="480"/>
      <c r="K43" s="357"/>
      <c r="L43" s="481" t="str">
        <f t="shared" si="9"/>
        <v/>
      </c>
      <c r="M43" s="482"/>
      <c r="N43" s="484">
        <v>0</v>
      </c>
      <c r="O43" s="482"/>
      <c r="P43" s="485">
        <f>'REC. COSTS'!C43</f>
        <v>0</v>
      </c>
      <c r="Q43" s="520">
        <f t="shared" si="10"/>
        <v>0</v>
      </c>
      <c r="R43" s="173"/>
      <c r="S43" s="173"/>
    </row>
    <row r="44" spans="1:19" s="1" customFormat="1">
      <c r="A44" s="349">
        <v>111126</v>
      </c>
      <c r="B44" s="388" t="s">
        <v>206</v>
      </c>
      <c r="C44" s="351"/>
      <c r="D44" s="387"/>
      <c r="E44" s="387"/>
      <c r="F44" s="372"/>
      <c r="G44" s="484">
        <f t="shared" si="6"/>
        <v>0</v>
      </c>
      <c r="H44" s="478">
        <f t="shared" si="7"/>
        <v>0</v>
      </c>
      <c r="I44" s="479">
        <f t="shared" si="8"/>
        <v>0</v>
      </c>
      <c r="J44" s="480"/>
      <c r="K44" s="357"/>
      <c r="L44" s="481" t="str">
        <f t="shared" si="9"/>
        <v/>
      </c>
      <c r="M44" s="482"/>
      <c r="N44" s="484">
        <v>0</v>
      </c>
      <c r="O44" s="482"/>
      <c r="P44" s="485">
        <f>'REC. COSTS'!C44</f>
        <v>0</v>
      </c>
      <c r="Q44" s="520">
        <f t="shared" si="10"/>
        <v>0</v>
      </c>
      <c r="R44" s="173"/>
      <c r="S44" s="173"/>
    </row>
    <row r="45" spans="1:19" s="1" customFormat="1">
      <c r="A45" s="349">
        <v>111127</v>
      </c>
      <c r="B45" s="362" t="s">
        <v>207</v>
      </c>
      <c r="C45" s="351"/>
      <c r="D45" s="389"/>
      <c r="E45" s="387"/>
      <c r="F45" s="390">
        <f>IF(D45=0,0,+G44)</f>
        <v>0</v>
      </c>
      <c r="G45" s="484">
        <f t="shared" si="6"/>
        <v>0</v>
      </c>
      <c r="H45" s="478">
        <f t="shared" si="7"/>
        <v>0</v>
      </c>
      <c r="I45" s="479">
        <f t="shared" si="8"/>
        <v>0</v>
      </c>
      <c r="J45" s="480"/>
      <c r="K45" s="357"/>
      <c r="L45" s="481" t="str">
        <f t="shared" si="9"/>
        <v/>
      </c>
      <c r="M45" s="482"/>
      <c r="N45" s="484">
        <v>0</v>
      </c>
      <c r="O45" s="482"/>
      <c r="P45" s="485">
        <f>'REC. COSTS'!C45</f>
        <v>0</v>
      </c>
      <c r="Q45" s="520">
        <f t="shared" si="10"/>
        <v>0</v>
      </c>
      <c r="R45" s="173"/>
      <c r="S45" s="173"/>
    </row>
    <row r="46" spans="1:19" s="1" customFormat="1">
      <c r="A46" s="349">
        <v>111130</v>
      </c>
      <c r="B46" s="388" t="s">
        <v>4</v>
      </c>
      <c r="C46" s="351"/>
      <c r="D46" s="387"/>
      <c r="E46" s="387"/>
      <c r="F46" s="372"/>
      <c r="G46" s="484">
        <f t="shared" si="6"/>
        <v>0</v>
      </c>
      <c r="H46" s="478">
        <f t="shared" si="7"/>
        <v>0</v>
      </c>
      <c r="I46" s="479">
        <f t="shared" si="8"/>
        <v>0</v>
      </c>
      <c r="J46" s="480"/>
      <c r="K46" s="357"/>
      <c r="L46" s="481" t="str">
        <f t="shared" si="9"/>
        <v/>
      </c>
      <c r="M46" s="482"/>
      <c r="N46" s="484">
        <v>0</v>
      </c>
      <c r="O46" s="482"/>
      <c r="P46" s="485">
        <f>'REC. COSTS'!C46</f>
        <v>0</v>
      </c>
      <c r="Q46" s="520">
        <f t="shared" si="10"/>
        <v>0</v>
      </c>
      <c r="R46" s="173"/>
      <c r="S46" s="173"/>
    </row>
    <row r="47" spans="1:19" s="1" customFormat="1">
      <c r="A47" s="349">
        <v>111131</v>
      </c>
      <c r="B47" s="362" t="s">
        <v>5</v>
      </c>
      <c r="C47" s="351"/>
      <c r="D47" s="389"/>
      <c r="E47" s="387"/>
      <c r="F47" s="390">
        <f>IF(D47=0,0,+G46)</f>
        <v>0</v>
      </c>
      <c r="G47" s="484">
        <f t="shared" si="6"/>
        <v>0</v>
      </c>
      <c r="H47" s="478">
        <f t="shared" si="7"/>
        <v>0</v>
      </c>
      <c r="I47" s="479">
        <f t="shared" si="8"/>
        <v>0</v>
      </c>
      <c r="J47" s="480"/>
      <c r="K47" s="357"/>
      <c r="L47" s="481" t="str">
        <f t="shared" si="9"/>
        <v/>
      </c>
      <c r="M47" s="482"/>
      <c r="N47" s="484">
        <v>0</v>
      </c>
      <c r="O47" s="482"/>
      <c r="P47" s="485">
        <f>'REC. COSTS'!C47</f>
        <v>0</v>
      </c>
      <c r="Q47" s="520">
        <f t="shared" si="10"/>
        <v>0</v>
      </c>
      <c r="R47" s="173"/>
      <c r="S47" s="173"/>
    </row>
    <row r="48" spans="1:19" s="1" customFormat="1">
      <c r="A48" s="349">
        <v>111140</v>
      </c>
      <c r="B48" s="388" t="s">
        <v>208</v>
      </c>
      <c r="C48" s="351"/>
      <c r="D48" s="387"/>
      <c r="E48" s="387"/>
      <c r="F48" s="372"/>
      <c r="G48" s="484">
        <f t="shared" si="6"/>
        <v>0</v>
      </c>
      <c r="H48" s="478">
        <f t="shared" si="7"/>
        <v>0</v>
      </c>
      <c r="I48" s="479">
        <f t="shared" si="8"/>
        <v>0</v>
      </c>
      <c r="J48" s="480"/>
      <c r="K48" s="357"/>
      <c r="L48" s="481" t="str">
        <f t="shared" si="9"/>
        <v/>
      </c>
      <c r="M48" s="482"/>
      <c r="N48" s="484">
        <v>0</v>
      </c>
      <c r="O48" s="482"/>
      <c r="P48" s="485">
        <f>'REC. COSTS'!C48</f>
        <v>0</v>
      </c>
      <c r="Q48" s="520">
        <f t="shared" si="10"/>
        <v>0</v>
      </c>
      <c r="R48" s="173"/>
      <c r="S48" s="173"/>
    </row>
    <row r="49" spans="1:19" s="1" customFormat="1">
      <c r="A49" s="349">
        <v>111141</v>
      </c>
      <c r="B49" s="362" t="s">
        <v>209</v>
      </c>
      <c r="C49" s="351"/>
      <c r="D49" s="389"/>
      <c r="E49" s="387"/>
      <c r="F49" s="390">
        <f>IF(D49=0,0,+G48)</f>
        <v>0</v>
      </c>
      <c r="G49" s="484">
        <f t="shared" si="6"/>
        <v>0</v>
      </c>
      <c r="H49" s="478">
        <f t="shared" si="7"/>
        <v>0</v>
      </c>
      <c r="I49" s="479">
        <f t="shared" si="8"/>
        <v>0</v>
      </c>
      <c r="J49" s="480"/>
      <c r="K49" s="357"/>
      <c r="L49" s="481" t="str">
        <f t="shared" si="9"/>
        <v/>
      </c>
      <c r="M49" s="482"/>
      <c r="N49" s="484">
        <v>0</v>
      </c>
      <c r="O49" s="482"/>
      <c r="P49" s="485">
        <f>'REC. COSTS'!C49</f>
        <v>0</v>
      </c>
      <c r="Q49" s="520">
        <f t="shared" si="10"/>
        <v>0</v>
      </c>
      <c r="R49" s="173"/>
      <c r="S49" s="173"/>
    </row>
    <row r="50" spans="1:19" s="1" customFormat="1">
      <c r="A50" s="349">
        <v>111210</v>
      </c>
      <c r="B50" s="362" t="s">
        <v>210</v>
      </c>
      <c r="C50" s="351"/>
      <c r="D50" s="387"/>
      <c r="E50" s="387"/>
      <c r="F50" s="372"/>
      <c r="G50" s="484">
        <f t="shared" si="6"/>
        <v>0</v>
      </c>
      <c r="H50" s="478">
        <f t="shared" si="7"/>
        <v>0</v>
      </c>
      <c r="I50" s="479">
        <f t="shared" si="8"/>
        <v>0</v>
      </c>
      <c r="J50" s="480"/>
      <c r="K50" s="357"/>
      <c r="L50" s="481" t="str">
        <f t="shared" si="9"/>
        <v/>
      </c>
      <c r="M50" s="482"/>
      <c r="N50" s="484">
        <v>0</v>
      </c>
      <c r="O50" s="482"/>
      <c r="P50" s="485">
        <f>'REC. COSTS'!C50</f>
        <v>0</v>
      </c>
      <c r="Q50" s="520">
        <f t="shared" si="10"/>
        <v>0</v>
      </c>
      <c r="R50" s="173"/>
      <c r="S50" s="173"/>
    </row>
    <row r="51" spans="1:19" s="1" customFormat="1">
      <c r="A51" s="349">
        <v>111214</v>
      </c>
      <c r="B51" s="362" t="s">
        <v>211</v>
      </c>
      <c r="C51" s="351"/>
      <c r="D51" s="387"/>
      <c r="E51" s="387"/>
      <c r="F51" s="372"/>
      <c r="G51" s="484">
        <f t="shared" si="6"/>
        <v>0</v>
      </c>
      <c r="H51" s="478">
        <f t="shared" si="7"/>
        <v>0</v>
      </c>
      <c r="I51" s="479">
        <f t="shared" si="8"/>
        <v>0</v>
      </c>
      <c r="J51" s="480"/>
      <c r="K51" s="357"/>
      <c r="L51" s="481" t="str">
        <f t="shared" si="9"/>
        <v/>
      </c>
      <c r="M51" s="482"/>
      <c r="N51" s="484">
        <v>0</v>
      </c>
      <c r="O51" s="482"/>
      <c r="P51" s="485">
        <f>'REC. COSTS'!C51</f>
        <v>0</v>
      </c>
      <c r="Q51" s="520">
        <f t="shared" si="10"/>
        <v>0</v>
      </c>
      <c r="R51" s="173"/>
      <c r="S51" s="173"/>
    </row>
    <row r="52" spans="1:19" s="1" customFormat="1">
      <c r="A52" s="349">
        <v>111215</v>
      </c>
      <c r="B52" s="362" t="s">
        <v>212</v>
      </c>
      <c r="C52" s="351"/>
      <c r="D52" s="389"/>
      <c r="E52" s="387"/>
      <c r="F52" s="390">
        <f>IF(D52=0,0,+G51)</f>
        <v>0</v>
      </c>
      <c r="G52" s="484">
        <f t="shared" si="6"/>
        <v>0</v>
      </c>
      <c r="H52" s="478">
        <f t="shared" si="7"/>
        <v>0</v>
      </c>
      <c r="I52" s="479">
        <f t="shared" si="8"/>
        <v>0</v>
      </c>
      <c r="J52" s="480"/>
      <c r="K52" s="357"/>
      <c r="L52" s="481" t="str">
        <f t="shared" si="9"/>
        <v/>
      </c>
      <c r="M52" s="482"/>
      <c r="N52" s="484">
        <v>0</v>
      </c>
      <c r="O52" s="482"/>
      <c r="P52" s="485">
        <f>'REC. COSTS'!C52</f>
        <v>0</v>
      </c>
      <c r="Q52" s="520">
        <f t="shared" si="10"/>
        <v>0</v>
      </c>
      <c r="R52" s="173"/>
      <c r="S52" s="173"/>
    </row>
    <row r="53" spans="1:19" s="1" customFormat="1">
      <c r="A53" s="349">
        <v>111310</v>
      </c>
      <c r="B53" s="388" t="s">
        <v>213</v>
      </c>
      <c r="C53" s="351"/>
      <c r="D53" s="387"/>
      <c r="E53" s="387"/>
      <c r="F53" s="372"/>
      <c r="G53" s="484">
        <f t="shared" si="6"/>
        <v>0</v>
      </c>
      <c r="H53" s="478">
        <f t="shared" si="7"/>
        <v>0</v>
      </c>
      <c r="I53" s="479">
        <f t="shared" si="8"/>
        <v>0</v>
      </c>
      <c r="J53" s="480"/>
      <c r="K53" s="357"/>
      <c r="L53" s="481" t="str">
        <f t="shared" si="9"/>
        <v/>
      </c>
      <c r="M53" s="482"/>
      <c r="N53" s="484">
        <v>0</v>
      </c>
      <c r="O53" s="482"/>
      <c r="P53" s="485">
        <f>'REC. COSTS'!C53</f>
        <v>0</v>
      </c>
      <c r="Q53" s="520">
        <f t="shared" si="10"/>
        <v>0</v>
      </c>
      <c r="R53" s="173"/>
      <c r="S53" s="173"/>
    </row>
    <row r="54" spans="1:19" s="1" customFormat="1">
      <c r="A54" s="349">
        <v>111311</v>
      </c>
      <c r="B54" s="362" t="s">
        <v>214</v>
      </c>
      <c r="C54" s="351"/>
      <c r="D54" s="389"/>
      <c r="E54" s="387"/>
      <c r="F54" s="390">
        <f>IF(D54=0,0,+G53)</f>
        <v>0</v>
      </c>
      <c r="G54" s="484">
        <f t="shared" si="6"/>
        <v>0</v>
      </c>
      <c r="H54" s="478">
        <f t="shared" si="7"/>
        <v>0</v>
      </c>
      <c r="I54" s="479">
        <f t="shared" si="8"/>
        <v>0</v>
      </c>
      <c r="J54" s="480"/>
      <c r="K54" s="357"/>
      <c r="L54" s="481" t="str">
        <f t="shared" si="9"/>
        <v/>
      </c>
      <c r="M54" s="482"/>
      <c r="N54" s="484">
        <v>0</v>
      </c>
      <c r="O54" s="482"/>
      <c r="P54" s="485">
        <f>'REC. COSTS'!C54</f>
        <v>0</v>
      </c>
      <c r="Q54" s="520">
        <f t="shared" si="10"/>
        <v>0</v>
      </c>
      <c r="R54" s="173"/>
      <c r="S54" s="173"/>
    </row>
    <row r="55" spans="1:19" s="1" customFormat="1">
      <c r="A55" s="349">
        <v>111610</v>
      </c>
      <c r="B55" s="388" t="s">
        <v>215</v>
      </c>
      <c r="C55" s="351"/>
      <c r="D55" s="387"/>
      <c r="E55" s="387"/>
      <c r="F55" s="372"/>
      <c r="G55" s="484">
        <f t="shared" si="6"/>
        <v>0</v>
      </c>
      <c r="H55" s="478">
        <f t="shared" si="7"/>
        <v>0</v>
      </c>
      <c r="I55" s="479">
        <f t="shared" si="8"/>
        <v>0</v>
      </c>
      <c r="J55" s="480"/>
      <c r="K55" s="357"/>
      <c r="L55" s="481" t="str">
        <f t="shared" si="9"/>
        <v/>
      </c>
      <c r="M55" s="482"/>
      <c r="N55" s="484">
        <v>0</v>
      </c>
      <c r="O55" s="482"/>
      <c r="P55" s="485">
        <f>'REC. COSTS'!C55</f>
        <v>0</v>
      </c>
      <c r="Q55" s="520">
        <f t="shared" si="10"/>
        <v>0</v>
      </c>
      <c r="R55" s="173"/>
      <c r="S55" s="173"/>
    </row>
    <row r="56" spans="1:19" s="1" customFormat="1">
      <c r="A56" s="349">
        <v>111611</v>
      </c>
      <c r="B56" s="362" t="s">
        <v>216</v>
      </c>
      <c r="C56" s="351"/>
      <c r="D56" s="389"/>
      <c r="E56" s="387"/>
      <c r="F56" s="390">
        <f>IF(D56=0,0,+G55)</f>
        <v>0</v>
      </c>
      <c r="G56" s="484">
        <f t="shared" si="6"/>
        <v>0</v>
      </c>
      <c r="H56" s="478">
        <f t="shared" si="7"/>
        <v>0</v>
      </c>
      <c r="I56" s="479">
        <f t="shared" si="8"/>
        <v>0</v>
      </c>
      <c r="J56" s="480"/>
      <c r="K56" s="357"/>
      <c r="L56" s="481" t="str">
        <f t="shared" si="9"/>
        <v/>
      </c>
      <c r="M56" s="482"/>
      <c r="N56" s="484">
        <v>0</v>
      </c>
      <c r="O56" s="482"/>
      <c r="P56" s="485">
        <f>'REC. COSTS'!C56</f>
        <v>0</v>
      </c>
      <c r="Q56" s="520">
        <f t="shared" si="10"/>
        <v>0</v>
      </c>
      <c r="R56" s="173"/>
      <c r="S56" s="173"/>
    </row>
    <row r="57" spans="1:19" s="1" customFormat="1">
      <c r="A57" s="349">
        <v>111810</v>
      </c>
      <c r="B57" s="362" t="s">
        <v>217</v>
      </c>
      <c r="C57" s="351"/>
      <c r="D57" s="387"/>
      <c r="E57" s="387"/>
      <c r="F57" s="372"/>
      <c r="G57" s="484">
        <f t="shared" si="6"/>
        <v>0</v>
      </c>
      <c r="H57" s="478">
        <f t="shared" si="7"/>
        <v>0</v>
      </c>
      <c r="I57" s="479">
        <f t="shared" si="8"/>
        <v>0</v>
      </c>
      <c r="J57" s="480"/>
      <c r="K57" s="357"/>
      <c r="L57" s="481" t="str">
        <f t="shared" si="9"/>
        <v/>
      </c>
      <c r="M57" s="482"/>
      <c r="N57" s="484">
        <v>0</v>
      </c>
      <c r="O57" s="482"/>
      <c r="P57" s="485">
        <f>'REC. COSTS'!C57</f>
        <v>0</v>
      </c>
      <c r="Q57" s="520">
        <f t="shared" si="10"/>
        <v>0</v>
      </c>
      <c r="R57" s="173"/>
      <c r="S57" s="173"/>
    </row>
    <row r="58" spans="1:19" s="1" customFormat="1">
      <c r="A58" s="349">
        <v>111811</v>
      </c>
      <c r="B58" s="362" t="s">
        <v>218</v>
      </c>
      <c r="C58" s="351"/>
      <c r="D58" s="389"/>
      <c r="E58" s="387"/>
      <c r="F58" s="390">
        <f>IF(D58=0,0,+G57)</f>
        <v>0</v>
      </c>
      <c r="G58" s="484">
        <f t="shared" si="6"/>
        <v>0</v>
      </c>
      <c r="H58" s="478">
        <f t="shared" si="7"/>
        <v>0</v>
      </c>
      <c r="I58" s="479">
        <f t="shared" si="8"/>
        <v>0</v>
      </c>
      <c r="J58" s="480"/>
      <c r="K58" s="357"/>
      <c r="L58" s="481" t="str">
        <f t="shared" si="9"/>
        <v/>
      </c>
      <c r="M58" s="482"/>
      <c r="N58" s="484">
        <v>0</v>
      </c>
      <c r="O58" s="482"/>
      <c r="P58" s="485">
        <f>'REC. COSTS'!C58</f>
        <v>0</v>
      </c>
      <c r="Q58" s="520">
        <f t="shared" si="10"/>
        <v>0</v>
      </c>
      <c r="R58" s="173"/>
      <c r="S58" s="173"/>
    </row>
    <row r="59" spans="1:19" s="1" customFormat="1">
      <c r="A59" s="349">
        <v>113210</v>
      </c>
      <c r="B59" s="362" t="s">
        <v>219</v>
      </c>
      <c r="C59" s="351"/>
      <c r="D59" s="387"/>
      <c r="E59" s="387"/>
      <c r="F59" s="372"/>
      <c r="G59" s="484">
        <f t="shared" si="6"/>
        <v>0</v>
      </c>
      <c r="H59" s="478">
        <f t="shared" si="7"/>
        <v>0</v>
      </c>
      <c r="I59" s="479">
        <f t="shared" si="8"/>
        <v>0</v>
      </c>
      <c r="J59" s="480"/>
      <c r="K59" s="357"/>
      <c r="L59" s="481" t="str">
        <f t="shared" si="9"/>
        <v/>
      </c>
      <c r="M59" s="482"/>
      <c r="N59" s="484">
        <v>0</v>
      </c>
      <c r="O59" s="482"/>
      <c r="P59" s="485">
        <f>'REC. COSTS'!C59</f>
        <v>0</v>
      </c>
      <c r="Q59" s="520">
        <f t="shared" si="10"/>
        <v>0</v>
      </c>
      <c r="R59" s="173"/>
      <c r="S59" s="173"/>
    </row>
    <row r="60" spans="1:19" s="1" customFormat="1">
      <c r="A60" s="349">
        <v>113211</v>
      </c>
      <c r="B60" s="388" t="s">
        <v>220</v>
      </c>
      <c r="C60" s="351"/>
      <c r="D60" s="389"/>
      <c r="E60" s="387"/>
      <c r="F60" s="390">
        <f>IF(D60=0,0,+G59)</f>
        <v>0</v>
      </c>
      <c r="G60" s="484">
        <f t="shared" si="6"/>
        <v>0</v>
      </c>
      <c r="H60" s="478">
        <f t="shared" si="7"/>
        <v>0</v>
      </c>
      <c r="I60" s="479">
        <f t="shared" si="8"/>
        <v>0</v>
      </c>
      <c r="J60" s="480"/>
      <c r="K60" s="357"/>
      <c r="L60" s="481" t="str">
        <f t="shared" si="9"/>
        <v/>
      </c>
      <c r="M60" s="482"/>
      <c r="N60" s="484">
        <v>0</v>
      </c>
      <c r="O60" s="482"/>
      <c r="P60" s="485">
        <f>'REC. COSTS'!C60</f>
        <v>0</v>
      </c>
      <c r="Q60" s="520">
        <f t="shared" si="10"/>
        <v>0</v>
      </c>
      <c r="R60" s="173"/>
      <c r="S60" s="173"/>
    </row>
    <row r="61" spans="1:19" s="1" customFormat="1">
      <c r="A61" s="349">
        <v>114010</v>
      </c>
      <c r="B61" s="362" t="s">
        <v>182</v>
      </c>
      <c r="C61" s="351"/>
      <c r="D61" s="387"/>
      <c r="E61" s="387"/>
      <c r="F61" s="372"/>
      <c r="G61" s="484">
        <f t="shared" si="6"/>
        <v>0</v>
      </c>
      <c r="H61" s="478">
        <f t="shared" si="7"/>
        <v>0</v>
      </c>
      <c r="I61" s="479">
        <f t="shared" si="8"/>
        <v>0</v>
      </c>
      <c r="J61" s="480"/>
      <c r="K61" s="357"/>
      <c r="L61" s="481" t="str">
        <f t="shared" si="9"/>
        <v/>
      </c>
      <c r="M61" s="482"/>
      <c r="N61" s="484">
        <v>0</v>
      </c>
      <c r="O61" s="482"/>
      <c r="P61" s="485">
        <f>'REC. COSTS'!C61</f>
        <v>0</v>
      </c>
      <c r="Q61" s="520">
        <f t="shared" si="10"/>
        <v>0</v>
      </c>
      <c r="R61" s="173"/>
      <c r="S61" s="173"/>
    </row>
    <row r="62" spans="1:19" s="1" customFormat="1">
      <c r="A62" s="349">
        <v>114014</v>
      </c>
      <c r="B62" s="362" t="s">
        <v>221</v>
      </c>
      <c r="C62" s="351"/>
      <c r="D62" s="387"/>
      <c r="E62" s="387"/>
      <c r="F62" s="372"/>
      <c r="G62" s="484">
        <f t="shared" si="6"/>
        <v>0</v>
      </c>
      <c r="H62" s="478">
        <f t="shared" si="7"/>
        <v>0</v>
      </c>
      <c r="I62" s="479">
        <f t="shared" si="8"/>
        <v>0</v>
      </c>
      <c r="J62" s="480"/>
      <c r="K62" s="357"/>
      <c r="L62" s="481" t="str">
        <f t="shared" si="9"/>
        <v/>
      </c>
      <c r="M62" s="482"/>
      <c r="N62" s="484">
        <v>0</v>
      </c>
      <c r="O62" s="482"/>
      <c r="P62" s="485">
        <f>'REC. COSTS'!C62</f>
        <v>0</v>
      </c>
      <c r="Q62" s="520">
        <f t="shared" si="10"/>
        <v>0</v>
      </c>
      <c r="R62" s="173"/>
      <c r="S62" s="173"/>
    </row>
    <row r="63" spans="1:19" s="1" customFormat="1">
      <c r="A63" s="349">
        <v>114015</v>
      </c>
      <c r="B63" s="362" t="s">
        <v>222</v>
      </c>
      <c r="C63" s="351"/>
      <c r="D63" s="389"/>
      <c r="E63" s="387"/>
      <c r="F63" s="390">
        <f>IF(D63=0,0,+G62)</f>
        <v>0</v>
      </c>
      <c r="G63" s="484">
        <f t="shared" si="6"/>
        <v>0</v>
      </c>
      <c r="H63" s="478">
        <f t="shared" si="7"/>
        <v>0</v>
      </c>
      <c r="I63" s="479">
        <f t="shared" si="8"/>
        <v>0</v>
      </c>
      <c r="J63" s="480"/>
      <c r="K63" s="357"/>
      <c r="L63" s="481" t="str">
        <f t="shared" si="9"/>
        <v/>
      </c>
      <c r="M63" s="482"/>
      <c r="N63" s="484">
        <v>0</v>
      </c>
      <c r="O63" s="482"/>
      <c r="P63" s="485">
        <f>'REC. COSTS'!C63</f>
        <v>0</v>
      </c>
      <c r="Q63" s="520">
        <f t="shared" si="10"/>
        <v>0</v>
      </c>
      <c r="R63" s="173"/>
      <c r="S63" s="173"/>
    </row>
    <row r="64" spans="1:19" s="1" customFormat="1">
      <c r="A64" s="349">
        <v>114090</v>
      </c>
      <c r="B64" s="362" t="s">
        <v>184</v>
      </c>
      <c r="C64" s="351"/>
      <c r="D64" s="387"/>
      <c r="E64" s="387"/>
      <c r="F64" s="372"/>
      <c r="G64" s="484">
        <f t="shared" si="6"/>
        <v>0</v>
      </c>
      <c r="H64" s="478">
        <f t="shared" si="7"/>
        <v>0</v>
      </c>
      <c r="I64" s="479">
        <f t="shared" si="8"/>
        <v>0</v>
      </c>
      <c r="J64" s="480"/>
      <c r="K64" s="357"/>
      <c r="L64" s="481" t="str">
        <f t="shared" si="9"/>
        <v/>
      </c>
      <c r="M64" s="482"/>
      <c r="N64" s="484">
        <v>0</v>
      </c>
      <c r="O64" s="482"/>
      <c r="P64" s="485">
        <f>'REC. COSTS'!C64</f>
        <v>0</v>
      </c>
      <c r="Q64" s="520">
        <f t="shared" si="10"/>
        <v>0</v>
      </c>
      <c r="R64" s="173"/>
      <c r="S64" s="173"/>
    </row>
    <row r="65" spans="1:19" s="1" customFormat="1">
      <c r="A65" s="349">
        <v>114091</v>
      </c>
      <c r="B65" s="362" t="s">
        <v>185</v>
      </c>
      <c r="C65" s="351"/>
      <c r="D65" s="389"/>
      <c r="E65" s="387"/>
      <c r="F65" s="390">
        <f>IF(D65=0,0,+G64)</f>
        <v>0</v>
      </c>
      <c r="G65" s="484">
        <f t="shared" si="6"/>
        <v>0</v>
      </c>
      <c r="H65" s="478">
        <f t="shared" si="7"/>
        <v>0</v>
      </c>
      <c r="I65" s="479">
        <f t="shared" si="8"/>
        <v>0</v>
      </c>
      <c r="J65" s="480"/>
      <c r="K65" s="357"/>
      <c r="L65" s="481" t="str">
        <f t="shared" si="9"/>
        <v/>
      </c>
      <c r="M65" s="482"/>
      <c r="N65" s="484">
        <v>0</v>
      </c>
      <c r="O65" s="482"/>
      <c r="P65" s="485">
        <f>'REC. COSTS'!C65</f>
        <v>0</v>
      </c>
      <c r="Q65" s="520">
        <f t="shared" si="10"/>
        <v>0</v>
      </c>
      <c r="R65" s="173"/>
      <c r="S65" s="173"/>
    </row>
    <row r="66" spans="1:19" s="1" customFormat="1">
      <c r="A66" s="349">
        <v>114092</v>
      </c>
      <c r="B66" s="362" t="s">
        <v>223</v>
      </c>
      <c r="C66" s="351"/>
      <c r="D66" s="387"/>
      <c r="E66" s="387"/>
      <c r="F66" s="372"/>
      <c r="G66" s="484">
        <f t="shared" si="6"/>
        <v>0</v>
      </c>
      <c r="H66" s="478">
        <f t="shared" si="7"/>
        <v>0</v>
      </c>
      <c r="I66" s="479">
        <f t="shared" si="8"/>
        <v>0</v>
      </c>
      <c r="J66" s="480"/>
      <c r="K66" s="357"/>
      <c r="L66" s="481" t="str">
        <f t="shared" si="9"/>
        <v/>
      </c>
      <c r="M66" s="482"/>
      <c r="N66" s="484">
        <v>0</v>
      </c>
      <c r="O66" s="482"/>
      <c r="P66" s="485">
        <f>'REC. COSTS'!C66</f>
        <v>0</v>
      </c>
      <c r="Q66" s="520">
        <f t="shared" si="10"/>
        <v>0</v>
      </c>
      <c r="R66" s="173"/>
      <c r="S66" s="173"/>
    </row>
    <row r="67" spans="1:19" s="1" customFormat="1">
      <c r="A67" s="349">
        <v>114095</v>
      </c>
      <c r="B67" s="362" t="s">
        <v>186</v>
      </c>
      <c r="C67" s="351"/>
      <c r="D67" s="391"/>
      <c r="E67" s="391"/>
      <c r="F67" s="367"/>
      <c r="G67" s="484">
        <f>SUM(I36:I66)</f>
        <v>0</v>
      </c>
      <c r="H67" s="368"/>
      <c r="I67" s="486" t="s">
        <v>723</v>
      </c>
      <c r="J67" s="486"/>
      <c r="K67" s="510"/>
      <c r="L67" s="481"/>
      <c r="M67" s="482"/>
      <c r="N67" s="484">
        <v>0</v>
      </c>
      <c r="O67" s="482"/>
      <c r="P67" s="485">
        <f>'REC. COSTS'!C67</f>
        <v>0</v>
      </c>
      <c r="Q67" s="520">
        <f t="shared" si="10"/>
        <v>0</v>
      </c>
      <c r="R67" s="173"/>
      <c r="S67" s="173"/>
    </row>
    <row r="68" spans="1:19" s="1" customFormat="1">
      <c r="A68" s="349">
        <v>116110</v>
      </c>
      <c r="B68" s="362" t="s">
        <v>224</v>
      </c>
      <c r="C68" s="351"/>
      <c r="D68" s="387"/>
      <c r="E68" s="387"/>
      <c r="F68" s="372"/>
      <c r="G68" s="484">
        <f t="shared" ref="G68:G99" si="11">IF(X=0,(IF(Me=0,Sa,Me*Sa)),(IF(Me=0,Sa*X,Me*X*Sa)))</f>
        <v>0</v>
      </c>
      <c r="H68" s="368"/>
      <c r="I68" s="480"/>
      <c r="J68" s="480"/>
      <c r="K68" s="357"/>
      <c r="L68" s="481" t="str">
        <f t="shared" si="9"/>
        <v/>
      </c>
      <c r="M68" s="482"/>
      <c r="N68" s="484">
        <v>0</v>
      </c>
      <c r="O68" s="482"/>
      <c r="P68" s="485">
        <f>'REC. COSTS'!C68</f>
        <v>0</v>
      </c>
      <c r="Q68" s="520">
        <f t="shared" si="10"/>
        <v>0</v>
      </c>
      <c r="R68" s="173"/>
      <c r="S68" s="173"/>
    </row>
    <row r="69" spans="1:19" s="1" customFormat="1">
      <c r="A69" s="349">
        <v>116111</v>
      </c>
      <c r="B69" s="362" t="s">
        <v>225</v>
      </c>
      <c r="C69" s="351"/>
      <c r="D69" s="387"/>
      <c r="E69" s="387"/>
      <c r="F69" s="372"/>
      <c r="G69" s="484">
        <f t="shared" si="11"/>
        <v>0</v>
      </c>
      <c r="H69" s="368"/>
      <c r="I69" s="480"/>
      <c r="J69" s="480"/>
      <c r="K69" s="357"/>
      <c r="L69" s="481" t="str">
        <f t="shared" si="9"/>
        <v/>
      </c>
      <c r="M69" s="482"/>
      <c r="N69" s="484">
        <v>0</v>
      </c>
      <c r="O69" s="482"/>
      <c r="P69" s="485">
        <f>'REC. COSTS'!C69</f>
        <v>0</v>
      </c>
      <c r="Q69" s="520">
        <f t="shared" si="10"/>
        <v>0</v>
      </c>
      <c r="R69" s="173"/>
      <c r="S69" s="173"/>
    </row>
    <row r="70" spans="1:19" s="1" customFormat="1">
      <c r="A70" s="349">
        <v>118610</v>
      </c>
      <c r="B70" s="362" t="s">
        <v>226</v>
      </c>
      <c r="C70" s="351"/>
      <c r="D70" s="387"/>
      <c r="E70" s="387"/>
      <c r="F70" s="372"/>
      <c r="G70" s="484">
        <f t="shared" si="11"/>
        <v>0</v>
      </c>
      <c r="H70" s="368"/>
      <c r="I70" s="487"/>
      <c r="J70" s="487"/>
      <c r="K70" s="357"/>
      <c r="L70" s="481" t="str">
        <f t="shared" si="9"/>
        <v/>
      </c>
      <c r="M70" s="482"/>
      <c r="N70" s="484">
        <v>0</v>
      </c>
      <c r="O70" s="482"/>
      <c r="P70" s="485">
        <f>'REC. COSTS'!C70</f>
        <v>0</v>
      </c>
      <c r="Q70" s="520">
        <f>G70+N70+P70</f>
        <v>0</v>
      </c>
      <c r="R70" s="173"/>
      <c r="S70" s="173"/>
    </row>
    <row r="71" spans="1:19" s="1" customFormat="1">
      <c r="A71" s="349">
        <v>118620</v>
      </c>
      <c r="B71" s="362" t="s">
        <v>227</v>
      </c>
      <c r="C71" s="351"/>
      <c r="D71" s="387"/>
      <c r="E71" s="387"/>
      <c r="F71" s="372"/>
      <c r="G71" s="484">
        <f t="shared" si="11"/>
        <v>0</v>
      </c>
      <c r="H71" s="368"/>
      <c r="I71" s="487"/>
      <c r="J71" s="487"/>
      <c r="K71" s="357"/>
      <c r="L71" s="481" t="str">
        <f t="shared" si="9"/>
        <v/>
      </c>
      <c r="M71" s="482"/>
      <c r="N71" s="484">
        <v>0</v>
      </c>
      <c r="O71" s="482"/>
      <c r="P71" s="485">
        <f>'REC. COSTS'!C71</f>
        <v>0</v>
      </c>
      <c r="Q71" s="520">
        <f t="shared" si="10"/>
        <v>0</v>
      </c>
      <c r="R71" s="173"/>
      <c r="S71" s="173"/>
    </row>
    <row r="72" spans="1:19" s="1" customFormat="1">
      <c r="A72" s="349">
        <v>118621</v>
      </c>
      <c r="B72" s="362" t="s">
        <v>228</v>
      </c>
      <c r="C72" s="351"/>
      <c r="D72" s="387"/>
      <c r="E72" s="387"/>
      <c r="F72" s="372"/>
      <c r="G72" s="484">
        <f t="shared" si="11"/>
        <v>0</v>
      </c>
      <c r="H72" s="368"/>
      <c r="I72" s="480"/>
      <c r="J72" s="480"/>
      <c r="K72" s="357"/>
      <c r="L72" s="481" t="str">
        <f t="shared" si="9"/>
        <v/>
      </c>
      <c r="M72" s="482"/>
      <c r="N72" s="484">
        <v>0</v>
      </c>
      <c r="O72" s="482"/>
      <c r="P72" s="485">
        <f>'REC. COSTS'!C72</f>
        <v>0</v>
      </c>
      <c r="Q72" s="520">
        <f t="shared" si="10"/>
        <v>0</v>
      </c>
      <c r="R72" s="173"/>
      <c r="S72" s="173"/>
    </row>
    <row r="73" spans="1:19" s="1" customFormat="1">
      <c r="A73" s="349">
        <v>118622</v>
      </c>
      <c r="B73" s="362" t="s">
        <v>229</v>
      </c>
      <c r="C73" s="351"/>
      <c r="D73" s="387"/>
      <c r="E73" s="387"/>
      <c r="F73" s="372"/>
      <c r="G73" s="484">
        <f t="shared" si="11"/>
        <v>0</v>
      </c>
      <c r="H73" s="368"/>
      <c r="I73" s="487"/>
      <c r="J73" s="487"/>
      <c r="K73" s="357"/>
      <c r="L73" s="481" t="str">
        <f t="shared" si="9"/>
        <v/>
      </c>
      <c r="M73" s="482"/>
      <c r="N73" s="484">
        <v>0</v>
      </c>
      <c r="O73" s="482"/>
      <c r="P73" s="485">
        <f>'REC. COSTS'!C73</f>
        <v>0</v>
      </c>
      <c r="Q73" s="520">
        <f t="shared" si="10"/>
        <v>0</v>
      </c>
      <c r="R73" s="173"/>
      <c r="S73" s="173"/>
    </row>
    <row r="74" spans="1:19" s="1" customFormat="1">
      <c r="A74" s="349">
        <v>119010</v>
      </c>
      <c r="B74" s="362" t="s">
        <v>187</v>
      </c>
      <c r="C74" s="351"/>
      <c r="D74" s="387"/>
      <c r="E74" s="387"/>
      <c r="F74" s="372"/>
      <c r="G74" s="484">
        <f t="shared" si="11"/>
        <v>0</v>
      </c>
      <c r="H74" s="368"/>
      <c r="I74" s="480"/>
      <c r="J74" s="480"/>
      <c r="K74" s="357"/>
      <c r="L74" s="481" t="str">
        <f t="shared" si="9"/>
        <v/>
      </c>
      <c r="M74" s="482"/>
      <c r="N74" s="484">
        <v>0</v>
      </c>
      <c r="O74" s="482"/>
      <c r="P74" s="485">
        <f>'REC. COSTS'!C74</f>
        <v>0</v>
      </c>
      <c r="Q74" s="520">
        <f t="shared" si="10"/>
        <v>0</v>
      </c>
      <c r="R74" s="173"/>
      <c r="S74" s="173"/>
    </row>
    <row r="75" spans="1:19" s="1" customFormat="1">
      <c r="A75" s="349">
        <v>119013</v>
      </c>
      <c r="B75" s="362" t="s">
        <v>188</v>
      </c>
      <c r="C75" s="351"/>
      <c r="D75" s="387"/>
      <c r="E75" s="387"/>
      <c r="F75" s="372"/>
      <c r="G75" s="484">
        <f t="shared" si="11"/>
        <v>0</v>
      </c>
      <c r="H75" s="368"/>
      <c r="I75" s="480"/>
      <c r="J75" s="480"/>
      <c r="K75" s="357"/>
      <c r="L75" s="481" t="str">
        <f t="shared" si="9"/>
        <v/>
      </c>
      <c r="M75" s="482"/>
      <c r="N75" s="484">
        <v>0</v>
      </c>
      <c r="O75" s="482"/>
      <c r="P75" s="485">
        <f>'REC. COSTS'!C75</f>
        <v>0</v>
      </c>
      <c r="Q75" s="520">
        <f t="shared" si="10"/>
        <v>0</v>
      </c>
      <c r="R75" s="173"/>
      <c r="S75" s="173"/>
    </row>
    <row r="76" spans="1:19" s="1" customFormat="1">
      <c r="A76" s="349">
        <v>119022</v>
      </c>
      <c r="B76" s="362" t="s">
        <v>189</v>
      </c>
      <c r="C76" s="351"/>
      <c r="D76" s="387"/>
      <c r="E76" s="387"/>
      <c r="F76" s="372"/>
      <c r="G76" s="484">
        <f t="shared" si="11"/>
        <v>0</v>
      </c>
      <c r="H76" s="368"/>
      <c r="I76" s="480"/>
      <c r="J76" s="480"/>
      <c r="K76" s="357"/>
      <c r="L76" s="481" t="str">
        <f t="shared" si="9"/>
        <v/>
      </c>
      <c r="M76" s="482"/>
      <c r="N76" s="484">
        <v>0</v>
      </c>
      <c r="O76" s="482"/>
      <c r="P76" s="485">
        <f>'REC. COSTS'!C76</f>
        <v>0</v>
      </c>
      <c r="Q76" s="520">
        <f t="shared" si="10"/>
        <v>0</v>
      </c>
      <c r="R76" s="173"/>
      <c r="S76" s="173"/>
    </row>
    <row r="77" spans="1:19" s="1" customFormat="1">
      <c r="A77" s="349">
        <v>119025</v>
      </c>
      <c r="B77" s="362" t="s">
        <v>230</v>
      </c>
      <c r="C77" s="351"/>
      <c r="D77" s="387"/>
      <c r="E77" s="387"/>
      <c r="F77" s="372"/>
      <c r="G77" s="484">
        <f t="shared" si="11"/>
        <v>0</v>
      </c>
      <c r="H77" s="368"/>
      <c r="I77" s="480"/>
      <c r="J77" s="480"/>
      <c r="K77" s="357"/>
      <c r="L77" s="481" t="str">
        <f t="shared" si="9"/>
        <v/>
      </c>
      <c r="M77" s="482"/>
      <c r="N77" s="484">
        <v>0</v>
      </c>
      <c r="O77" s="482"/>
      <c r="P77" s="485">
        <f>'REC. COSTS'!C77</f>
        <v>0</v>
      </c>
      <c r="Q77" s="520">
        <f t="shared" si="10"/>
        <v>0</v>
      </c>
      <c r="R77" s="173"/>
      <c r="S77" s="173"/>
    </row>
    <row r="78" spans="1:19" s="1" customFormat="1">
      <c r="A78" s="349">
        <v>119029</v>
      </c>
      <c r="B78" s="362" t="s">
        <v>190</v>
      </c>
      <c r="C78" s="351"/>
      <c r="D78" s="387"/>
      <c r="E78" s="387"/>
      <c r="F78" s="372"/>
      <c r="G78" s="484">
        <f t="shared" si="11"/>
        <v>0</v>
      </c>
      <c r="H78" s="368"/>
      <c r="I78" s="480"/>
      <c r="J78" s="480"/>
      <c r="K78" s="357"/>
      <c r="L78" s="481" t="str">
        <f t="shared" si="9"/>
        <v/>
      </c>
      <c r="M78" s="482"/>
      <c r="N78" s="484">
        <v>0</v>
      </c>
      <c r="O78" s="482"/>
      <c r="P78" s="485">
        <f>'REC. COSTS'!C78</f>
        <v>0</v>
      </c>
      <c r="Q78" s="520">
        <f t="shared" si="10"/>
        <v>0</v>
      </c>
      <c r="R78" s="173"/>
      <c r="S78" s="173"/>
    </row>
    <row r="79" spans="1:19" s="1" customFormat="1">
      <c r="A79" s="349">
        <v>119030</v>
      </c>
      <c r="B79" s="362" t="s">
        <v>231</v>
      </c>
      <c r="C79" s="351"/>
      <c r="D79" s="387"/>
      <c r="E79" s="387"/>
      <c r="F79" s="372"/>
      <c r="G79" s="484">
        <f t="shared" si="11"/>
        <v>0</v>
      </c>
      <c r="H79" s="368"/>
      <c r="I79" s="480"/>
      <c r="J79" s="480"/>
      <c r="K79" s="357"/>
      <c r="L79" s="481" t="str">
        <f t="shared" si="9"/>
        <v/>
      </c>
      <c r="M79" s="482"/>
      <c r="N79" s="484">
        <v>0</v>
      </c>
      <c r="O79" s="482"/>
      <c r="P79" s="485">
        <f>'REC. COSTS'!C79</f>
        <v>0</v>
      </c>
      <c r="Q79" s="520">
        <f t="shared" si="10"/>
        <v>0</v>
      </c>
      <c r="R79" s="173"/>
      <c r="S79" s="173"/>
    </row>
    <row r="80" spans="1:19" s="1" customFormat="1">
      <c r="A80" s="349">
        <v>119040</v>
      </c>
      <c r="B80" s="362" t="s">
        <v>232</v>
      </c>
      <c r="C80" s="351"/>
      <c r="D80" s="387"/>
      <c r="E80" s="387"/>
      <c r="F80" s="372"/>
      <c r="G80" s="484">
        <f t="shared" si="11"/>
        <v>0</v>
      </c>
      <c r="H80" s="368"/>
      <c r="I80" s="480"/>
      <c r="J80" s="480"/>
      <c r="K80" s="357"/>
      <c r="L80" s="481" t="str">
        <f t="shared" si="9"/>
        <v/>
      </c>
      <c r="M80" s="482"/>
      <c r="N80" s="484">
        <v>0</v>
      </c>
      <c r="O80" s="482"/>
      <c r="P80" s="485">
        <f>'REC. COSTS'!C80</f>
        <v>0</v>
      </c>
      <c r="Q80" s="520">
        <f t="shared" si="10"/>
        <v>0</v>
      </c>
      <c r="R80" s="173"/>
      <c r="S80" s="173"/>
    </row>
    <row r="81" spans="1:19" s="1" customFormat="1">
      <c r="A81" s="349">
        <v>119042</v>
      </c>
      <c r="B81" s="362" t="s">
        <v>233</v>
      </c>
      <c r="C81" s="351"/>
      <c r="D81" s="387"/>
      <c r="E81" s="387"/>
      <c r="F81" s="372"/>
      <c r="G81" s="484">
        <f t="shared" si="11"/>
        <v>0</v>
      </c>
      <c r="H81" s="368"/>
      <c r="I81" s="480"/>
      <c r="J81" s="480"/>
      <c r="K81" s="357"/>
      <c r="L81" s="481" t="str">
        <f t="shared" si="9"/>
        <v/>
      </c>
      <c r="M81" s="482"/>
      <c r="N81" s="484">
        <v>0</v>
      </c>
      <c r="O81" s="482"/>
      <c r="P81" s="485">
        <f>'REC. COSTS'!C81</f>
        <v>0</v>
      </c>
      <c r="Q81" s="520">
        <f t="shared" si="10"/>
        <v>0</v>
      </c>
      <c r="R81" s="173"/>
      <c r="S81" s="173"/>
    </row>
    <row r="82" spans="1:19" s="1" customFormat="1">
      <c r="A82" s="349">
        <v>119044</v>
      </c>
      <c r="B82" s="362" t="s">
        <v>234</v>
      </c>
      <c r="C82" s="351"/>
      <c r="D82" s="387"/>
      <c r="E82" s="387"/>
      <c r="F82" s="372"/>
      <c r="G82" s="484">
        <f t="shared" si="11"/>
        <v>0</v>
      </c>
      <c r="H82" s="368"/>
      <c r="I82" s="480"/>
      <c r="J82" s="480"/>
      <c r="K82" s="357"/>
      <c r="L82" s="481" t="str">
        <f t="shared" si="9"/>
        <v/>
      </c>
      <c r="M82" s="482"/>
      <c r="N82" s="484">
        <v>0</v>
      </c>
      <c r="O82" s="482"/>
      <c r="P82" s="485">
        <f>'REC. COSTS'!C82</f>
        <v>0</v>
      </c>
      <c r="Q82" s="520">
        <f t="shared" si="10"/>
        <v>0</v>
      </c>
      <c r="R82" s="173"/>
      <c r="S82" s="173"/>
    </row>
    <row r="83" spans="1:19" s="1" customFormat="1">
      <c r="A83" s="349">
        <v>119060</v>
      </c>
      <c r="B83" s="362" t="s">
        <v>191</v>
      </c>
      <c r="C83" s="351"/>
      <c r="D83" s="387"/>
      <c r="E83" s="387"/>
      <c r="F83" s="372"/>
      <c r="G83" s="484">
        <f t="shared" si="11"/>
        <v>0</v>
      </c>
      <c r="H83" s="368"/>
      <c r="I83" s="480"/>
      <c r="J83" s="480"/>
      <c r="K83" s="357"/>
      <c r="L83" s="481" t="str">
        <f t="shared" si="9"/>
        <v/>
      </c>
      <c r="M83" s="482"/>
      <c r="N83" s="484">
        <v>0</v>
      </c>
      <c r="O83" s="482"/>
      <c r="P83" s="485">
        <f>'REC. COSTS'!C83</f>
        <v>0</v>
      </c>
      <c r="Q83" s="520">
        <f t="shared" si="10"/>
        <v>0</v>
      </c>
      <c r="R83" s="173"/>
      <c r="S83" s="173"/>
    </row>
    <row r="84" spans="1:19" s="1" customFormat="1" ht="12.75" customHeight="1">
      <c r="A84" s="349">
        <v>119061</v>
      </c>
      <c r="B84" s="362" t="s">
        <v>192</v>
      </c>
      <c r="C84" s="351"/>
      <c r="D84" s="387"/>
      <c r="E84" s="387"/>
      <c r="F84" s="372"/>
      <c r="G84" s="484">
        <f t="shared" si="11"/>
        <v>0</v>
      </c>
      <c r="H84" s="368"/>
      <c r="I84" s="480"/>
      <c r="J84" s="480"/>
      <c r="K84" s="357"/>
      <c r="L84" s="481" t="str">
        <f t="shared" si="9"/>
        <v/>
      </c>
      <c r="M84" s="482"/>
      <c r="N84" s="484">
        <v>0</v>
      </c>
      <c r="O84" s="482"/>
      <c r="P84" s="485">
        <f>'REC. COSTS'!C84</f>
        <v>0</v>
      </c>
      <c r="Q84" s="520">
        <f t="shared" si="10"/>
        <v>0</v>
      </c>
      <c r="R84" s="173"/>
      <c r="S84" s="173"/>
    </row>
    <row r="85" spans="1:19" s="1" customFormat="1" ht="12.75" customHeight="1">
      <c r="A85" s="349">
        <v>119069</v>
      </c>
      <c r="B85" s="362" t="s">
        <v>193</v>
      </c>
      <c r="C85" s="351" t="s">
        <v>720</v>
      </c>
      <c r="D85" s="387"/>
      <c r="E85" s="387"/>
      <c r="F85" s="372"/>
      <c r="G85" s="484">
        <f t="shared" si="11"/>
        <v>0</v>
      </c>
      <c r="H85" s="368"/>
      <c r="I85" s="480"/>
      <c r="J85" s="480"/>
      <c r="K85" s="357"/>
      <c r="L85" s="481" t="str">
        <f t="shared" si="9"/>
        <v/>
      </c>
      <c r="M85" s="482"/>
      <c r="N85" s="484">
        <v>0</v>
      </c>
      <c r="O85" s="482"/>
      <c r="P85" s="485">
        <f>'REC. COSTS'!C85</f>
        <v>0</v>
      </c>
      <c r="Q85" s="520">
        <f t="shared" si="10"/>
        <v>0</v>
      </c>
      <c r="R85" s="173"/>
      <c r="S85" s="173"/>
    </row>
    <row r="86" spans="1:19" s="1" customFormat="1" ht="12.75" customHeight="1">
      <c r="A86" s="349">
        <v>119070</v>
      </c>
      <c r="B86" s="362" t="s">
        <v>194</v>
      </c>
      <c r="C86" s="351"/>
      <c r="D86" s="387"/>
      <c r="E86" s="387"/>
      <c r="F86" s="372"/>
      <c r="G86" s="484">
        <f t="shared" si="11"/>
        <v>0</v>
      </c>
      <c r="H86" s="368"/>
      <c r="I86" s="480"/>
      <c r="J86" s="480"/>
      <c r="K86" s="357"/>
      <c r="L86" s="481" t="str">
        <f t="shared" si="9"/>
        <v/>
      </c>
      <c r="M86" s="482"/>
      <c r="N86" s="484">
        <v>0</v>
      </c>
      <c r="O86" s="482"/>
      <c r="P86" s="485">
        <f>'REC. COSTS'!C86</f>
        <v>0</v>
      </c>
      <c r="Q86" s="520">
        <f t="shared" si="10"/>
        <v>0</v>
      </c>
      <c r="R86" s="173"/>
      <c r="S86" s="173"/>
    </row>
    <row r="87" spans="1:19" s="1" customFormat="1" ht="12.75" customHeight="1">
      <c r="A87" s="349">
        <v>119072</v>
      </c>
      <c r="B87" s="362" t="s">
        <v>195</v>
      </c>
      <c r="C87" s="351"/>
      <c r="D87" s="387"/>
      <c r="E87" s="387"/>
      <c r="F87" s="372"/>
      <c r="G87" s="484">
        <f t="shared" si="11"/>
        <v>0</v>
      </c>
      <c r="H87" s="368"/>
      <c r="I87" s="480"/>
      <c r="J87" s="480"/>
      <c r="K87" s="357"/>
      <c r="L87" s="481" t="str">
        <f t="shared" si="9"/>
        <v/>
      </c>
      <c r="M87" s="482"/>
      <c r="N87" s="484">
        <v>0</v>
      </c>
      <c r="O87" s="482"/>
      <c r="P87" s="485">
        <f>'REC. COSTS'!C87</f>
        <v>0</v>
      </c>
      <c r="Q87" s="520">
        <f t="shared" si="10"/>
        <v>0</v>
      </c>
      <c r="R87" s="173"/>
      <c r="S87" s="173"/>
    </row>
    <row r="88" spans="1:19" s="1" customFormat="1" ht="12.75" customHeight="1">
      <c r="A88" s="349">
        <v>119073</v>
      </c>
      <c r="B88" s="362" t="s">
        <v>196</v>
      </c>
      <c r="C88" s="351"/>
      <c r="D88" s="387"/>
      <c r="E88" s="387"/>
      <c r="F88" s="372"/>
      <c r="G88" s="484">
        <f t="shared" si="11"/>
        <v>0</v>
      </c>
      <c r="H88" s="368"/>
      <c r="I88" s="480"/>
      <c r="J88" s="480"/>
      <c r="K88" s="357"/>
      <c r="L88" s="481" t="str">
        <f t="shared" si="9"/>
        <v/>
      </c>
      <c r="M88" s="482"/>
      <c r="N88" s="484">
        <v>0</v>
      </c>
      <c r="O88" s="482"/>
      <c r="P88" s="485">
        <f>'REC. COSTS'!C88</f>
        <v>0</v>
      </c>
      <c r="Q88" s="520">
        <f t="shared" si="10"/>
        <v>0</v>
      </c>
      <c r="R88" s="173"/>
      <c r="S88" s="173"/>
    </row>
    <row r="89" spans="1:19" s="1" customFormat="1" ht="12.75" customHeight="1">
      <c r="A89" s="349">
        <v>119077</v>
      </c>
      <c r="B89" s="362" t="s">
        <v>235</v>
      </c>
      <c r="C89" s="351"/>
      <c r="D89" s="387"/>
      <c r="E89" s="387"/>
      <c r="F89" s="372"/>
      <c r="G89" s="484">
        <f t="shared" si="11"/>
        <v>0</v>
      </c>
      <c r="H89" s="368"/>
      <c r="I89" s="480"/>
      <c r="J89" s="480"/>
      <c r="K89" s="357"/>
      <c r="L89" s="481" t="str">
        <f t="shared" si="9"/>
        <v/>
      </c>
      <c r="M89" s="482"/>
      <c r="N89" s="484">
        <v>0</v>
      </c>
      <c r="O89" s="482"/>
      <c r="P89" s="485">
        <f>'REC. COSTS'!C89</f>
        <v>0</v>
      </c>
      <c r="Q89" s="520">
        <f t="shared" si="10"/>
        <v>0</v>
      </c>
      <c r="R89" s="173"/>
      <c r="S89" s="173"/>
    </row>
    <row r="90" spans="1:19" s="1" customFormat="1" ht="12.75" customHeight="1">
      <c r="A90" s="349">
        <v>119078</v>
      </c>
      <c r="B90" s="362" t="s">
        <v>197</v>
      </c>
      <c r="C90" s="351"/>
      <c r="D90" s="387"/>
      <c r="E90" s="387"/>
      <c r="F90" s="372"/>
      <c r="G90" s="484">
        <f t="shared" si="11"/>
        <v>0</v>
      </c>
      <c r="H90" s="368"/>
      <c r="I90" s="480"/>
      <c r="J90" s="480"/>
      <c r="K90" s="357"/>
      <c r="L90" s="481" t="str">
        <f t="shared" si="9"/>
        <v/>
      </c>
      <c r="M90" s="482"/>
      <c r="N90" s="484">
        <v>0</v>
      </c>
      <c r="O90" s="482"/>
      <c r="P90" s="485">
        <f>'REC. COSTS'!C90</f>
        <v>0</v>
      </c>
      <c r="Q90" s="520">
        <f t="shared" si="10"/>
        <v>0</v>
      </c>
      <c r="R90" s="173"/>
      <c r="S90" s="173"/>
    </row>
    <row r="91" spans="1:19" s="1" customFormat="1" ht="12.75" customHeight="1">
      <c r="A91" s="349">
        <v>119081</v>
      </c>
      <c r="B91" s="362" t="s">
        <v>236</v>
      </c>
      <c r="C91" s="351"/>
      <c r="D91" s="387"/>
      <c r="E91" s="387"/>
      <c r="F91" s="372"/>
      <c r="G91" s="484">
        <f t="shared" si="11"/>
        <v>0</v>
      </c>
      <c r="H91" s="368"/>
      <c r="I91" s="480"/>
      <c r="J91" s="480"/>
      <c r="K91" s="357"/>
      <c r="L91" s="481" t="str">
        <f t="shared" si="9"/>
        <v/>
      </c>
      <c r="M91" s="482"/>
      <c r="N91" s="484">
        <v>0</v>
      </c>
      <c r="O91" s="482"/>
      <c r="P91" s="485">
        <f>'REC. COSTS'!C91</f>
        <v>0</v>
      </c>
      <c r="Q91" s="520">
        <f t="shared" si="10"/>
        <v>0</v>
      </c>
      <c r="R91" s="173"/>
      <c r="S91" s="173"/>
    </row>
    <row r="92" spans="1:19" s="1" customFormat="1" ht="12.75" customHeight="1">
      <c r="A92" s="349">
        <v>119082</v>
      </c>
      <c r="B92" s="362" t="s">
        <v>237</v>
      </c>
      <c r="C92" s="351"/>
      <c r="D92" s="387"/>
      <c r="E92" s="387"/>
      <c r="F92" s="372"/>
      <c r="G92" s="484">
        <f t="shared" si="11"/>
        <v>0</v>
      </c>
      <c r="H92" s="368"/>
      <c r="I92" s="494"/>
      <c r="J92" s="494"/>
      <c r="K92" s="357"/>
      <c r="L92" s="481" t="str">
        <f t="shared" si="9"/>
        <v/>
      </c>
      <c r="M92" s="482"/>
      <c r="N92" s="484">
        <v>0</v>
      </c>
      <c r="O92" s="482"/>
      <c r="P92" s="485">
        <f>'REC. COSTS'!C92</f>
        <v>0</v>
      </c>
      <c r="Q92" s="520">
        <f t="shared" si="10"/>
        <v>0</v>
      </c>
      <c r="R92" s="173"/>
      <c r="S92" s="173"/>
    </row>
    <row r="93" spans="1:19" s="1" customFormat="1" ht="12.75" customHeight="1">
      <c r="A93" s="349">
        <v>119083</v>
      </c>
      <c r="B93" s="362" t="s">
        <v>238</v>
      </c>
      <c r="C93" s="351"/>
      <c r="D93" s="387"/>
      <c r="E93" s="387"/>
      <c r="F93" s="372"/>
      <c r="G93" s="484">
        <f t="shared" si="11"/>
        <v>0</v>
      </c>
      <c r="H93" s="368"/>
      <c r="I93" s="480"/>
      <c r="J93" s="480"/>
      <c r="K93" s="357"/>
      <c r="L93" s="481" t="str">
        <f t="shared" si="9"/>
        <v/>
      </c>
      <c r="M93" s="482"/>
      <c r="N93" s="484">
        <v>0</v>
      </c>
      <c r="O93" s="482"/>
      <c r="P93" s="485">
        <f>'REC. COSTS'!C93</f>
        <v>0</v>
      </c>
      <c r="Q93" s="520">
        <f t="shared" si="10"/>
        <v>0</v>
      </c>
      <c r="R93" s="173"/>
      <c r="S93" s="173"/>
    </row>
    <row r="94" spans="1:19" s="1" customFormat="1" ht="12.75" customHeight="1">
      <c r="A94" s="349">
        <v>119084</v>
      </c>
      <c r="B94" s="362" t="s">
        <v>239</v>
      </c>
      <c r="C94" s="351"/>
      <c r="D94" s="387"/>
      <c r="E94" s="387"/>
      <c r="F94" s="372"/>
      <c r="G94" s="484">
        <f t="shared" si="11"/>
        <v>0</v>
      </c>
      <c r="H94" s="368"/>
      <c r="I94" s="480"/>
      <c r="J94" s="480"/>
      <c r="K94" s="357"/>
      <c r="L94" s="481" t="str">
        <f t="shared" si="9"/>
        <v/>
      </c>
      <c r="M94" s="482"/>
      <c r="N94" s="484">
        <v>0</v>
      </c>
      <c r="O94" s="482"/>
      <c r="P94" s="485">
        <f>'REC. COSTS'!C94</f>
        <v>0</v>
      </c>
      <c r="Q94" s="520">
        <f t="shared" si="10"/>
        <v>0</v>
      </c>
      <c r="R94" s="173"/>
      <c r="S94" s="173"/>
    </row>
    <row r="95" spans="1:19" s="1" customFormat="1" ht="12.75" customHeight="1">
      <c r="A95" s="349">
        <v>119085</v>
      </c>
      <c r="B95" s="362" t="s">
        <v>240</v>
      </c>
      <c r="C95" s="351"/>
      <c r="D95" s="387"/>
      <c r="E95" s="387"/>
      <c r="F95" s="372"/>
      <c r="G95" s="484">
        <f t="shared" si="11"/>
        <v>0</v>
      </c>
      <c r="H95" s="368"/>
      <c r="I95" s="480"/>
      <c r="J95" s="480"/>
      <c r="K95" s="357"/>
      <c r="L95" s="481" t="str">
        <f t="shared" si="9"/>
        <v/>
      </c>
      <c r="M95" s="482"/>
      <c r="N95" s="484">
        <v>0</v>
      </c>
      <c r="O95" s="482"/>
      <c r="P95" s="485">
        <f>'REC. COSTS'!C95</f>
        <v>0</v>
      </c>
      <c r="Q95" s="520">
        <f t="shared" si="10"/>
        <v>0</v>
      </c>
      <c r="R95" s="173"/>
      <c r="S95" s="173"/>
    </row>
    <row r="96" spans="1:19" s="4" customFormat="1" ht="12.75" customHeight="1">
      <c r="A96" s="349">
        <v>119090</v>
      </c>
      <c r="B96" s="392" t="s">
        <v>241</v>
      </c>
      <c r="C96" s="351"/>
      <c r="D96" s="393"/>
      <c r="E96" s="393"/>
      <c r="F96" s="394"/>
      <c r="G96" s="484">
        <f t="shared" si="11"/>
        <v>0</v>
      </c>
      <c r="H96" s="395"/>
      <c r="I96" s="496"/>
      <c r="J96" s="496"/>
      <c r="K96" s="357"/>
      <c r="L96" s="481" t="str">
        <f t="shared" si="9"/>
        <v/>
      </c>
      <c r="M96" s="482"/>
      <c r="N96" s="484">
        <v>0</v>
      </c>
      <c r="O96" s="482"/>
      <c r="P96" s="485">
        <f>'REC. COSTS'!C96</f>
        <v>0</v>
      </c>
      <c r="Q96" s="520">
        <f t="shared" si="10"/>
        <v>0</v>
      </c>
      <c r="R96" s="174"/>
      <c r="S96" s="174"/>
    </row>
    <row r="97" spans="1:19" s="4" customFormat="1" ht="12.75" customHeight="1">
      <c r="A97" s="349">
        <v>119091</v>
      </c>
      <c r="B97" s="392" t="s">
        <v>242</v>
      </c>
      <c r="C97" s="351"/>
      <c r="D97" s="393"/>
      <c r="E97" s="393"/>
      <c r="F97" s="394"/>
      <c r="G97" s="484">
        <f t="shared" si="11"/>
        <v>0</v>
      </c>
      <c r="H97" s="395"/>
      <c r="I97" s="496"/>
      <c r="J97" s="496"/>
      <c r="K97" s="357"/>
      <c r="L97" s="481" t="str">
        <f t="shared" si="9"/>
        <v/>
      </c>
      <c r="M97" s="482"/>
      <c r="N97" s="484">
        <v>0</v>
      </c>
      <c r="O97" s="482"/>
      <c r="P97" s="485">
        <f>'REC. COSTS'!C97</f>
        <v>0</v>
      </c>
      <c r="Q97" s="520">
        <f t="shared" si="10"/>
        <v>0</v>
      </c>
      <c r="R97" s="174"/>
      <c r="S97" s="174"/>
    </row>
    <row r="98" spans="1:19" s="4" customFormat="1" ht="12.75" customHeight="1">
      <c r="A98" s="349">
        <v>119092</v>
      </c>
      <c r="B98" s="392" t="s">
        <v>243</v>
      </c>
      <c r="C98" s="351"/>
      <c r="D98" s="393"/>
      <c r="E98" s="393"/>
      <c r="F98" s="394"/>
      <c r="G98" s="484">
        <f t="shared" si="11"/>
        <v>0</v>
      </c>
      <c r="H98" s="395"/>
      <c r="I98" s="496"/>
      <c r="J98" s="496"/>
      <c r="K98" s="357"/>
      <c r="L98" s="481" t="str">
        <f t="shared" si="9"/>
        <v/>
      </c>
      <c r="M98" s="482"/>
      <c r="N98" s="484">
        <v>0</v>
      </c>
      <c r="O98" s="482"/>
      <c r="P98" s="485">
        <f>'REC. COSTS'!C98</f>
        <v>0</v>
      </c>
      <c r="Q98" s="520">
        <f t="shared" si="10"/>
        <v>0</v>
      </c>
      <c r="R98" s="174"/>
      <c r="S98" s="174"/>
    </row>
    <row r="99" spans="1:19" s="4" customFormat="1" ht="12.75" customHeight="1">
      <c r="A99" s="349">
        <v>119093</v>
      </c>
      <c r="B99" s="374" t="s">
        <v>198</v>
      </c>
      <c r="C99" s="375"/>
      <c r="D99" s="376"/>
      <c r="E99" s="376"/>
      <c r="F99" s="377"/>
      <c r="G99" s="488">
        <f t="shared" si="11"/>
        <v>0</v>
      </c>
      <c r="H99" s="368"/>
      <c r="I99" s="480"/>
      <c r="J99" s="480"/>
      <c r="K99" s="357"/>
      <c r="L99" s="481" t="str">
        <f t="shared" si="9"/>
        <v/>
      </c>
      <c r="M99" s="482"/>
      <c r="N99" s="488">
        <v>0</v>
      </c>
      <c r="O99" s="482"/>
      <c r="P99" s="490">
        <f>'REC. COSTS'!C99</f>
        <v>0</v>
      </c>
      <c r="Q99" s="520">
        <f t="shared" si="10"/>
        <v>0</v>
      </c>
      <c r="R99" s="174"/>
      <c r="S99" s="174"/>
    </row>
    <row r="100" spans="1:19" s="1" customFormat="1" ht="14" thickBot="1">
      <c r="A100" s="379" t="s">
        <v>149</v>
      </c>
      <c r="B100" s="380"/>
      <c r="C100" s="381"/>
      <c r="D100" s="396"/>
      <c r="E100" s="397"/>
      <c r="F100" s="398" t="s">
        <v>722</v>
      </c>
      <c r="G100" s="497">
        <f>SUM(G36:G99)</f>
        <v>0</v>
      </c>
      <c r="H100" s="368"/>
      <c r="I100" s="480"/>
      <c r="J100" s="480"/>
      <c r="K100" s="348"/>
      <c r="L100" s="497">
        <f>SUM(L36:L99)</f>
        <v>0</v>
      </c>
      <c r="M100" s="482"/>
      <c r="N100" s="497">
        <v>0</v>
      </c>
      <c r="O100" s="482"/>
      <c r="P100" s="498">
        <f>SUM(P36:P99)</f>
        <v>0</v>
      </c>
      <c r="Q100" s="520">
        <f t="shared" si="10"/>
        <v>0</v>
      </c>
      <c r="R100" s="173"/>
      <c r="S100" s="173"/>
    </row>
    <row r="101" spans="1:19" s="1" customFormat="1" ht="0.75" customHeight="1" thickTop="1">
      <c r="A101" s="385"/>
      <c r="B101" s="380"/>
      <c r="C101" s="381"/>
      <c r="D101" s="396"/>
      <c r="E101" s="397"/>
      <c r="F101" s="398"/>
      <c r="G101" s="480"/>
      <c r="H101" s="368"/>
      <c r="I101" s="480"/>
      <c r="J101" s="480"/>
      <c r="K101" s="348"/>
      <c r="L101" s="499"/>
      <c r="M101" s="482"/>
      <c r="N101" s="480"/>
      <c r="O101" s="482"/>
      <c r="P101" s="500"/>
      <c r="Q101" s="520"/>
      <c r="R101" s="173"/>
      <c r="S101" s="173"/>
    </row>
    <row r="102" spans="1:19" s="1" customFormat="1" ht="24.75" customHeight="1" thickTop="1">
      <c r="A102" s="345" t="s">
        <v>151</v>
      </c>
      <c r="B102" s="386"/>
      <c r="C102" s="381"/>
      <c r="D102" s="452" t="s">
        <v>41</v>
      </c>
      <c r="E102" s="453" t="s">
        <v>13</v>
      </c>
      <c r="F102" s="452" t="s">
        <v>14</v>
      </c>
      <c r="G102" s="473" t="s">
        <v>15</v>
      </c>
      <c r="H102" s="452" t="s">
        <v>16</v>
      </c>
      <c r="I102" s="474" t="s">
        <v>17</v>
      </c>
      <c r="J102" s="474"/>
      <c r="K102" s="348"/>
      <c r="L102" s="473" t="s">
        <v>18</v>
      </c>
      <c r="M102" s="476"/>
      <c r="N102" s="473" t="s">
        <v>15</v>
      </c>
      <c r="O102" s="476"/>
      <c r="P102" s="473" t="s">
        <v>740</v>
      </c>
      <c r="Q102" s="520"/>
      <c r="R102" s="173"/>
      <c r="S102" s="173"/>
    </row>
    <row r="103" spans="1:19" s="1" customFormat="1">
      <c r="A103" s="349">
        <v>211116</v>
      </c>
      <c r="B103" s="362" t="s">
        <v>202</v>
      </c>
      <c r="C103" s="351"/>
      <c r="D103" s="387"/>
      <c r="E103" s="387"/>
      <c r="F103" s="372"/>
      <c r="G103" s="477">
        <f t="shared" ref="G103:G131" si="12">IF(X=0,(IF(Me=0,Sa,Me*Sa)),(IF(Me=0,Sa*X,Me*X*Sa)))</f>
        <v>0</v>
      </c>
      <c r="H103" s="478">
        <f t="shared" ref="H103:H131" si="13">IF(Sum,Sos,0)</f>
        <v>0</v>
      </c>
      <c r="I103" s="479">
        <f t="shared" ref="I103:I131" si="14">IF(Prosent&lt;&gt;0,(Sum*Prosent)/100,0)</f>
        <v>0</v>
      </c>
      <c r="J103" s="480"/>
      <c r="K103" s="357"/>
      <c r="L103" s="481" t="str">
        <f t="shared" ref="L103:L150" si="15">IF(FMVAE&lt;&gt;"",(Sum*mva)-Sum,"")</f>
        <v/>
      </c>
      <c r="M103" s="482"/>
      <c r="N103" s="477">
        <v>0</v>
      </c>
      <c r="O103" s="482"/>
      <c r="P103" s="483">
        <f>'REC. COSTS'!C103</f>
        <v>0</v>
      </c>
      <c r="Q103" s="520">
        <f t="shared" ref="Q103:Q151" si="16">G103+N103+P103</f>
        <v>0</v>
      </c>
      <c r="R103" s="173"/>
      <c r="S103" s="173"/>
    </row>
    <row r="104" spans="1:19" s="1" customFormat="1">
      <c r="A104" s="349">
        <v>211120</v>
      </c>
      <c r="B104" s="362" t="s">
        <v>203</v>
      </c>
      <c r="C104" s="351"/>
      <c r="D104" s="387"/>
      <c r="E104" s="387"/>
      <c r="F104" s="372"/>
      <c r="G104" s="484">
        <f t="shared" si="12"/>
        <v>0</v>
      </c>
      <c r="H104" s="478">
        <f t="shared" si="13"/>
        <v>0</v>
      </c>
      <c r="I104" s="479">
        <f t="shared" si="14"/>
        <v>0</v>
      </c>
      <c r="J104" s="480"/>
      <c r="K104" s="357"/>
      <c r="L104" s="481" t="str">
        <f t="shared" si="15"/>
        <v/>
      </c>
      <c r="M104" s="482"/>
      <c r="N104" s="484">
        <v>0</v>
      </c>
      <c r="O104" s="482"/>
      <c r="P104" s="485">
        <f>'REC. COSTS'!C104</f>
        <v>0</v>
      </c>
      <c r="Q104" s="520">
        <f t="shared" si="16"/>
        <v>0</v>
      </c>
      <c r="R104" s="173"/>
      <c r="S104" s="173"/>
    </row>
    <row r="105" spans="1:19" s="1" customFormat="1">
      <c r="A105" s="349">
        <v>211124</v>
      </c>
      <c r="B105" s="388" t="s">
        <v>204</v>
      </c>
      <c r="C105" s="351"/>
      <c r="D105" s="387"/>
      <c r="E105" s="387"/>
      <c r="F105" s="372"/>
      <c r="G105" s="484">
        <f t="shared" si="12"/>
        <v>0</v>
      </c>
      <c r="H105" s="478">
        <f t="shared" si="13"/>
        <v>0</v>
      </c>
      <c r="I105" s="479">
        <f t="shared" si="14"/>
        <v>0</v>
      </c>
      <c r="J105" s="480"/>
      <c r="K105" s="357"/>
      <c r="L105" s="481" t="str">
        <f t="shared" si="15"/>
        <v/>
      </c>
      <c r="M105" s="482"/>
      <c r="N105" s="484">
        <v>0</v>
      </c>
      <c r="O105" s="482"/>
      <c r="P105" s="485">
        <f>'REC. COSTS'!C105</f>
        <v>0</v>
      </c>
      <c r="Q105" s="520">
        <f t="shared" si="16"/>
        <v>0</v>
      </c>
      <c r="R105" s="173"/>
      <c r="S105" s="173"/>
    </row>
    <row r="106" spans="1:19" s="1" customFormat="1">
      <c r="A106" s="349">
        <v>211125</v>
      </c>
      <c r="B106" s="362" t="s">
        <v>205</v>
      </c>
      <c r="C106" s="351"/>
      <c r="D106" s="389"/>
      <c r="E106" s="387"/>
      <c r="F106" s="390">
        <f>IF(D106=0,0,+G105)</f>
        <v>0</v>
      </c>
      <c r="G106" s="484">
        <f t="shared" si="12"/>
        <v>0</v>
      </c>
      <c r="H106" s="478">
        <f t="shared" si="13"/>
        <v>0</v>
      </c>
      <c r="I106" s="479">
        <f t="shared" si="14"/>
        <v>0</v>
      </c>
      <c r="J106" s="480"/>
      <c r="K106" s="357"/>
      <c r="L106" s="481" t="str">
        <f t="shared" si="15"/>
        <v/>
      </c>
      <c r="M106" s="482"/>
      <c r="N106" s="484">
        <v>0</v>
      </c>
      <c r="O106" s="482"/>
      <c r="P106" s="485">
        <f>'REC. COSTS'!C106</f>
        <v>0</v>
      </c>
      <c r="Q106" s="520">
        <f t="shared" si="16"/>
        <v>0</v>
      </c>
      <c r="R106" s="173"/>
      <c r="S106" s="173"/>
    </row>
    <row r="107" spans="1:19" s="1" customFormat="1">
      <c r="A107" s="349">
        <v>211126</v>
      </c>
      <c r="B107" s="388" t="s">
        <v>206</v>
      </c>
      <c r="C107" s="351"/>
      <c r="D107" s="387"/>
      <c r="E107" s="387"/>
      <c r="F107" s="372"/>
      <c r="G107" s="484">
        <f t="shared" si="12"/>
        <v>0</v>
      </c>
      <c r="H107" s="478">
        <f t="shared" si="13"/>
        <v>0</v>
      </c>
      <c r="I107" s="479">
        <f t="shared" si="14"/>
        <v>0</v>
      </c>
      <c r="J107" s="480"/>
      <c r="K107" s="357"/>
      <c r="L107" s="481" t="str">
        <f t="shared" si="15"/>
        <v/>
      </c>
      <c r="M107" s="482"/>
      <c r="N107" s="484">
        <v>0</v>
      </c>
      <c r="O107" s="482"/>
      <c r="P107" s="485">
        <f>'REC. COSTS'!C107</f>
        <v>0</v>
      </c>
      <c r="Q107" s="520">
        <f t="shared" si="16"/>
        <v>0</v>
      </c>
      <c r="R107" s="173"/>
      <c r="S107" s="173"/>
    </row>
    <row r="108" spans="1:19" s="1" customFormat="1">
      <c r="A108" s="349">
        <v>211127</v>
      </c>
      <c r="B108" s="362" t="s">
        <v>207</v>
      </c>
      <c r="C108" s="351"/>
      <c r="D108" s="389"/>
      <c r="E108" s="387"/>
      <c r="F108" s="390">
        <f>IF(D108=0,0,+G107)</f>
        <v>0</v>
      </c>
      <c r="G108" s="484">
        <f t="shared" si="12"/>
        <v>0</v>
      </c>
      <c r="H108" s="478">
        <f t="shared" si="13"/>
        <v>0</v>
      </c>
      <c r="I108" s="479">
        <f t="shared" si="14"/>
        <v>0</v>
      </c>
      <c r="J108" s="480"/>
      <c r="K108" s="357"/>
      <c r="L108" s="481" t="str">
        <f t="shared" si="15"/>
        <v/>
      </c>
      <c r="M108" s="482"/>
      <c r="N108" s="484">
        <v>0</v>
      </c>
      <c r="O108" s="482"/>
      <c r="P108" s="485">
        <f>'REC. COSTS'!C108</f>
        <v>0</v>
      </c>
      <c r="Q108" s="520">
        <f t="shared" si="16"/>
        <v>0</v>
      </c>
      <c r="R108" s="173"/>
      <c r="S108" s="173"/>
    </row>
    <row r="109" spans="1:19" s="1" customFormat="1">
      <c r="A109" s="349">
        <v>211130</v>
      </c>
      <c r="B109" s="388" t="s">
        <v>4</v>
      </c>
      <c r="C109" s="351"/>
      <c r="D109" s="387"/>
      <c r="E109" s="387"/>
      <c r="F109" s="372"/>
      <c r="G109" s="484">
        <f t="shared" si="12"/>
        <v>0</v>
      </c>
      <c r="H109" s="478">
        <f t="shared" si="13"/>
        <v>0</v>
      </c>
      <c r="I109" s="479">
        <f t="shared" si="14"/>
        <v>0</v>
      </c>
      <c r="J109" s="480"/>
      <c r="K109" s="357"/>
      <c r="L109" s="481" t="str">
        <f t="shared" si="15"/>
        <v/>
      </c>
      <c r="M109" s="482"/>
      <c r="N109" s="484">
        <v>0</v>
      </c>
      <c r="O109" s="482"/>
      <c r="P109" s="485">
        <f>'REC. COSTS'!C109</f>
        <v>0</v>
      </c>
      <c r="Q109" s="520">
        <f t="shared" si="16"/>
        <v>0</v>
      </c>
      <c r="R109" s="173"/>
      <c r="S109" s="173"/>
    </row>
    <row r="110" spans="1:19" s="1" customFormat="1">
      <c r="A110" s="349">
        <v>211131</v>
      </c>
      <c r="B110" s="362" t="s">
        <v>5</v>
      </c>
      <c r="C110" s="351"/>
      <c r="D110" s="389"/>
      <c r="E110" s="387"/>
      <c r="F110" s="390">
        <f>IF(D110=0,0,+G109)</f>
        <v>0</v>
      </c>
      <c r="G110" s="484">
        <f t="shared" si="12"/>
        <v>0</v>
      </c>
      <c r="H110" s="478">
        <f t="shared" si="13"/>
        <v>0</v>
      </c>
      <c r="I110" s="479">
        <f t="shared" si="14"/>
        <v>0</v>
      </c>
      <c r="J110" s="480"/>
      <c r="K110" s="357"/>
      <c r="L110" s="481" t="str">
        <f t="shared" si="15"/>
        <v/>
      </c>
      <c r="M110" s="482"/>
      <c r="N110" s="484">
        <v>0</v>
      </c>
      <c r="O110" s="482"/>
      <c r="P110" s="485">
        <f>'REC. COSTS'!C110</f>
        <v>0</v>
      </c>
      <c r="Q110" s="520">
        <f t="shared" si="16"/>
        <v>0</v>
      </c>
      <c r="R110" s="173"/>
      <c r="S110" s="173"/>
    </row>
    <row r="111" spans="1:19" s="1" customFormat="1">
      <c r="A111" s="349">
        <v>211140</v>
      </c>
      <c r="B111" s="362" t="s">
        <v>244</v>
      </c>
      <c r="C111" s="351"/>
      <c r="D111" s="387"/>
      <c r="E111" s="387"/>
      <c r="F111" s="372"/>
      <c r="G111" s="484">
        <f t="shared" si="12"/>
        <v>0</v>
      </c>
      <c r="H111" s="478">
        <f t="shared" si="13"/>
        <v>0</v>
      </c>
      <c r="I111" s="479">
        <f t="shared" si="14"/>
        <v>0</v>
      </c>
      <c r="J111" s="480"/>
      <c r="K111" s="357"/>
      <c r="L111" s="481" t="str">
        <f t="shared" si="15"/>
        <v/>
      </c>
      <c r="M111" s="482"/>
      <c r="N111" s="484">
        <v>0</v>
      </c>
      <c r="O111" s="482"/>
      <c r="P111" s="485">
        <f>'REC. COSTS'!C111</f>
        <v>0</v>
      </c>
      <c r="Q111" s="520">
        <f t="shared" si="16"/>
        <v>0</v>
      </c>
      <c r="R111" s="173"/>
      <c r="S111" s="173"/>
    </row>
    <row r="112" spans="1:19" s="1" customFormat="1">
      <c r="A112" s="349">
        <v>211141</v>
      </c>
      <c r="B112" s="362" t="s">
        <v>245</v>
      </c>
      <c r="C112" s="351"/>
      <c r="D112" s="389"/>
      <c r="E112" s="387"/>
      <c r="F112" s="390">
        <f>IF(D112=0,0,+G111)</f>
        <v>0</v>
      </c>
      <c r="G112" s="484">
        <f t="shared" si="12"/>
        <v>0</v>
      </c>
      <c r="H112" s="478">
        <f t="shared" si="13"/>
        <v>0</v>
      </c>
      <c r="I112" s="479">
        <f t="shared" si="14"/>
        <v>0</v>
      </c>
      <c r="J112" s="480"/>
      <c r="K112" s="357"/>
      <c r="L112" s="481" t="str">
        <f t="shared" si="15"/>
        <v/>
      </c>
      <c r="M112" s="482"/>
      <c r="N112" s="484">
        <v>0</v>
      </c>
      <c r="O112" s="482"/>
      <c r="P112" s="485">
        <f>'REC. COSTS'!C112</f>
        <v>0</v>
      </c>
      <c r="Q112" s="520">
        <f t="shared" si="16"/>
        <v>0</v>
      </c>
      <c r="R112" s="173"/>
      <c r="S112" s="173"/>
    </row>
    <row r="113" spans="1:19" s="1" customFormat="1">
      <c r="A113" s="349">
        <v>211210</v>
      </c>
      <c r="B113" s="388" t="s">
        <v>210</v>
      </c>
      <c r="C113" s="351"/>
      <c r="D113" s="387"/>
      <c r="E113" s="387"/>
      <c r="F113" s="372"/>
      <c r="G113" s="484">
        <f t="shared" si="12"/>
        <v>0</v>
      </c>
      <c r="H113" s="478">
        <f t="shared" si="13"/>
        <v>0</v>
      </c>
      <c r="I113" s="479">
        <f t="shared" si="14"/>
        <v>0</v>
      </c>
      <c r="J113" s="480"/>
      <c r="K113" s="357"/>
      <c r="L113" s="481" t="str">
        <f t="shared" si="15"/>
        <v/>
      </c>
      <c r="M113" s="482"/>
      <c r="N113" s="484">
        <v>0</v>
      </c>
      <c r="O113" s="482"/>
      <c r="P113" s="485">
        <f>'REC. COSTS'!C113</f>
        <v>0</v>
      </c>
      <c r="Q113" s="520">
        <f t="shared" si="16"/>
        <v>0</v>
      </c>
      <c r="R113" s="173"/>
      <c r="S113" s="173"/>
    </row>
    <row r="114" spans="1:19" s="1" customFormat="1">
      <c r="A114" s="349">
        <v>211214</v>
      </c>
      <c r="B114" s="362" t="s">
        <v>211</v>
      </c>
      <c r="C114" s="351"/>
      <c r="D114" s="387"/>
      <c r="E114" s="387"/>
      <c r="F114" s="372"/>
      <c r="G114" s="484">
        <f t="shared" si="12"/>
        <v>0</v>
      </c>
      <c r="H114" s="478">
        <f t="shared" si="13"/>
        <v>0</v>
      </c>
      <c r="I114" s="479">
        <f t="shared" si="14"/>
        <v>0</v>
      </c>
      <c r="J114" s="480"/>
      <c r="K114" s="357"/>
      <c r="L114" s="481" t="str">
        <f t="shared" si="15"/>
        <v/>
      </c>
      <c r="M114" s="482"/>
      <c r="N114" s="484">
        <v>0</v>
      </c>
      <c r="O114" s="482"/>
      <c r="P114" s="485">
        <f>'REC. COSTS'!C114</f>
        <v>0</v>
      </c>
      <c r="Q114" s="520">
        <f t="shared" si="16"/>
        <v>0</v>
      </c>
      <c r="R114" s="173"/>
      <c r="S114" s="173"/>
    </row>
    <row r="115" spans="1:19" s="1" customFormat="1">
      <c r="A115" s="349">
        <v>211215</v>
      </c>
      <c r="B115" s="388" t="s">
        <v>212</v>
      </c>
      <c r="C115" s="351"/>
      <c r="D115" s="389"/>
      <c r="E115" s="387"/>
      <c r="F115" s="390">
        <f>IF(D115=0,0,+G114)</f>
        <v>0</v>
      </c>
      <c r="G115" s="484">
        <f t="shared" si="12"/>
        <v>0</v>
      </c>
      <c r="H115" s="478">
        <f t="shared" si="13"/>
        <v>0</v>
      </c>
      <c r="I115" s="479">
        <f t="shared" si="14"/>
        <v>0</v>
      </c>
      <c r="J115" s="480"/>
      <c r="K115" s="357"/>
      <c r="L115" s="481" t="str">
        <f t="shared" si="15"/>
        <v/>
      </c>
      <c r="M115" s="482"/>
      <c r="N115" s="484">
        <v>0</v>
      </c>
      <c r="O115" s="482"/>
      <c r="P115" s="485">
        <f>'REC. COSTS'!C115</f>
        <v>0</v>
      </c>
      <c r="Q115" s="520">
        <f t="shared" si="16"/>
        <v>0</v>
      </c>
      <c r="R115" s="173"/>
      <c r="S115" s="173"/>
    </row>
    <row r="116" spans="1:19" s="1" customFormat="1">
      <c r="A116" s="349">
        <v>211240</v>
      </c>
      <c r="B116" s="362" t="s">
        <v>246</v>
      </c>
      <c r="C116" s="351"/>
      <c r="D116" s="387"/>
      <c r="E116" s="387"/>
      <c r="F116" s="372"/>
      <c r="G116" s="484">
        <f t="shared" si="12"/>
        <v>0</v>
      </c>
      <c r="H116" s="478">
        <f t="shared" si="13"/>
        <v>0</v>
      </c>
      <c r="I116" s="479">
        <f t="shared" si="14"/>
        <v>0</v>
      </c>
      <c r="J116" s="480"/>
      <c r="K116" s="357"/>
      <c r="L116" s="481" t="str">
        <f t="shared" si="15"/>
        <v/>
      </c>
      <c r="M116" s="482"/>
      <c r="N116" s="484">
        <v>0</v>
      </c>
      <c r="O116" s="482"/>
      <c r="P116" s="485">
        <f>'REC. COSTS'!C116</f>
        <v>0</v>
      </c>
      <c r="Q116" s="520">
        <f t="shared" si="16"/>
        <v>0</v>
      </c>
      <c r="R116" s="173"/>
      <c r="S116" s="173"/>
    </row>
    <row r="117" spans="1:19" s="1" customFormat="1">
      <c r="A117" s="349">
        <v>211241</v>
      </c>
      <c r="B117" s="362" t="s">
        <v>247</v>
      </c>
      <c r="C117" s="351"/>
      <c r="D117" s="389"/>
      <c r="E117" s="387"/>
      <c r="F117" s="390">
        <f>IF(D117=0,0,+G116)</f>
        <v>0</v>
      </c>
      <c r="G117" s="484">
        <f t="shared" si="12"/>
        <v>0</v>
      </c>
      <c r="H117" s="478">
        <f t="shared" si="13"/>
        <v>0</v>
      </c>
      <c r="I117" s="479">
        <f t="shared" si="14"/>
        <v>0</v>
      </c>
      <c r="J117" s="480"/>
      <c r="K117" s="357"/>
      <c r="L117" s="481" t="str">
        <f t="shared" si="15"/>
        <v/>
      </c>
      <c r="M117" s="482"/>
      <c r="N117" s="484">
        <v>0</v>
      </c>
      <c r="O117" s="482"/>
      <c r="P117" s="485">
        <f>'REC. COSTS'!C117</f>
        <v>0</v>
      </c>
      <c r="Q117" s="520">
        <f t="shared" si="16"/>
        <v>0</v>
      </c>
      <c r="R117" s="173"/>
      <c r="S117" s="173"/>
    </row>
    <row r="118" spans="1:19" s="1" customFormat="1">
      <c r="A118" s="349">
        <v>211310</v>
      </c>
      <c r="B118" s="362" t="s">
        <v>213</v>
      </c>
      <c r="C118" s="351"/>
      <c r="D118" s="387"/>
      <c r="E118" s="387"/>
      <c r="F118" s="372"/>
      <c r="G118" s="484">
        <f t="shared" si="12"/>
        <v>0</v>
      </c>
      <c r="H118" s="478">
        <f t="shared" si="13"/>
        <v>0</v>
      </c>
      <c r="I118" s="479">
        <f t="shared" si="14"/>
        <v>0</v>
      </c>
      <c r="J118" s="480"/>
      <c r="K118" s="357"/>
      <c r="L118" s="481" t="str">
        <f t="shared" si="15"/>
        <v/>
      </c>
      <c r="M118" s="482"/>
      <c r="N118" s="484">
        <v>0</v>
      </c>
      <c r="O118" s="482"/>
      <c r="P118" s="485">
        <f>'REC. COSTS'!C118</f>
        <v>0</v>
      </c>
      <c r="Q118" s="520">
        <f t="shared" si="16"/>
        <v>0</v>
      </c>
      <c r="R118" s="173"/>
      <c r="S118" s="173"/>
    </row>
    <row r="119" spans="1:19" s="1" customFormat="1">
      <c r="A119" s="349">
        <v>211311</v>
      </c>
      <c r="B119" s="362" t="s">
        <v>214</v>
      </c>
      <c r="C119" s="351"/>
      <c r="D119" s="389"/>
      <c r="E119" s="387"/>
      <c r="F119" s="390">
        <f>IF(D119=0,0,+G118)</f>
        <v>0</v>
      </c>
      <c r="G119" s="484">
        <f t="shared" si="12"/>
        <v>0</v>
      </c>
      <c r="H119" s="478">
        <f t="shared" si="13"/>
        <v>0</v>
      </c>
      <c r="I119" s="479">
        <f t="shared" si="14"/>
        <v>0</v>
      </c>
      <c r="J119" s="480"/>
      <c r="K119" s="357"/>
      <c r="L119" s="481" t="str">
        <f t="shared" si="15"/>
        <v/>
      </c>
      <c r="M119" s="482"/>
      <c r="N119" s="484">
        <v>0</v>
      </c>
      <c r="O119" s="482"/>
      <c r="P119" s="485">
        <f>'REC. COSTS'!C119</f>
        <v>0</v>
      </c>
      <c r="Q119" s="520">
        <f t="shared" si="16"/>
        <v>0</v>
      </c>
      <c r="R119" s="173"/>
      <c r="S119" s="173"/>
    </row>
    <row r="120" spans="1:19" s="1" customFormat="1">
      <c r="A120" s="349">
        <v>211610</v>
      </c>
      <c r="B120" s="362" t="s">
        <v>215</v>
      </c>
      <c r="C120" s="351"/>
      <c r="D120" s="387"/>
      <c r="E120" s="387"/>
      <c r="F120" s="372"/>
      <c r="G120" s="484">
        <f t="shared" si="12"/>
        <v>0</v>
      </c>
      <c r="H120" s="478">
        <f t="shared" si="13"/>
        <v>0</v>
      </c>
      <c r="I120" s="479">
        <f t="shared" si="14"/>
        <v>0</v>
      </c>
      <c r="J120" s="480"/>
      <c r="K120" s="357"/>
      <c r="L120" s="481" t="str">
        <f t="shared" si="15"/>
        <v/>
      </c>
      <c r="M120" s="482"/>
      <c r="N120" s="484">
        <v>0</v>
      </c>
      <c r="O120" s="482"/>
      <c r="P120" s="485">
        <f>'REC. COSTS'!C120</f>
        <v>0</v>
      </c>
      <c r="Q120" s="520">
        <f t="shared" si="16"/>
        <v>0</v>
      </c>
      <c r="R120" s="173"/>
      <c r="S120" s="173"/>
    </row>
    <row r="121" spans="1:19" s="1" customFormat="1">
      <c r="A121" s="349">
        <v>211611</v>
      </c>
      <c r="B121" s="362" t="s">
        <v>216</v>
      </c>
      <c r="C121" s="351"/>
      <c r="D121" s="389"/>
      <c r="E121" s="387"/>
      <c r="F121" s="390">
        <f>IF(D121=0,0,+G120)</f>
        <v>0</v>
      </c>
      <c r="G121" s="484">
        <f t="shared" si="12"/>
        <v>0</v>
      </c>
      <c r="H121" s="478">
        <f t="shared" si="13"/>
        <v>0</v>
      </c>
      <c r="I121" s="479">
        <f t="shared" si="14"/>
        <v>0</v>
      </c>
      <c r="J121" s="480"/>
      <c r="K121" s="357"/>
      <c r="L121" s="481" t="str">
        <f t="shared" si="15"/>
        <v/>
      </c>
      <c r="M121" s="482"/>
      <c r="N121" s="484">
        <v>0</v>
      </c>
      <c r="O121" s="482"/>
      <c r="P121" s="485">
        <f>'REC. COSTS'!C121</f>
        <v>0</v>
      </c>
      <c r="Q121" s="520">
        <f t="shared" si="16"/>
        <v>0</v>
      </c>
      <c r="R121" s="173"/>
      <c r="S121" s="173"/>
    </row>
    <row r="122" spans="1:19" s="1" customFormat="1">
      <c r="A122" s="349">
        <v>211810</v>
      </c>
      <c r="B122" s="388" t="s">
        <v>217</v>
      </c>
      <c r="C122" s="351"/>
      <c r="D122" s="387"/>
      <c r="E122" s="387"/>
      <c r="F122" s="372"/>
      <c r="G122" s="484">
        <f t="shared" si="12"/>
        <v>0</v>
      </c>
      <c r="H122" s="478">
        <f t="shared" si="13"/>
        <v>0</v>
      </c>
      <c r="I122" s="479">
        <f t="shared" si="14"/>
        <v>0</v>
      </c>
      <c r="J122" s="480"/>
      <c r="K122" s="357"/>
      <c r="L122" s="481" t="str">
        <f t="shared" si="15"/>
        <v/>
      </c>
      <c r="M122" s="482"/>
      <c r="N122" s="484">
        <v>0</v>
      </c>
      <c r="O122" s="482"/>
      <c r="P122" s="485">
        <f>'REC. COSTS'!C122</f>
        <v>0</v>
      </c>
      <c r="Q122" s="520">
        <f t="shared" si="16"/>
        <v>0</v>
      </c>
      <c r="R122" s="173"/>
      <c r="S122" s="173"/>
    </row>
    <row r="123" spans="1:19" s="1" customFormat="1">
      <c r="A123" s="349">
        <v>211811</v>
      </c>
      <c r="B123" s="362" t="s">
        <v>218</v>
      </c>
      <c r="C123" s="351"/>
      <c r="D123" s="389"/>
      <c r="E123" s="387"/>
      <c r="F123" s="390">
        <f>IF(D123=0,0,+G122)</f>
        <v>0</v>
      </c>
      <c r="G123" s="484">
        <f t="shared" si="12"/>
        <v>0</v>
      </c>
      <c r="H123" s="478">
        <f t="shared" si="13"/>
        <v>0</v>
      </c>
      <c r="I123" s="479">
        <f t="shared" si="14"/>
        <v>0</v>
      </c>
      <c r="J123" s="480"/>
      <c r="K123" s="357"/>
      <c r="L123" s="481" t="str">
        <f t="shared" si="15"/>
        <v/>
      </c>
      <c r="M123" s="482"/>
      <c r="N123" s="484">
        <v>0</v>
      </c>
      <c r="O123" s="482"/>
      <c r="P123" s="485">
        <f>'REC. COSTS'!C123</f>
        <v>0</v>
      </c>
      <c r="Q123" s="520">
        <f t="shared" si="16"/>
        <v>0</v>
      </c>
      <c r="R123" s="173"/>
      <c r="S123" s="173"/>
    </row>
    <row r="124" spans="1:19" s="1" customFormat="1">
      <c r="A124" s="349">
        <v>213210</v>
      </c>
      <c r="B124" s="388" t="s">
        <v>219</v>
      </c>
      <c r="C124" s="351"/>
      <c r="D124" s="387"/>
      <c r="E124" s="387"/>
      <c r="F124" s="372"/>
      <c r="G124" s="484">
        <f t="shared" si="12"/>
        <v>0</v>
      </c>
      <c r="H124" s="478">
        <f t="shared" si="13"/>
        <v>0</v>
      </c>
      <c r="I124" s="479">
        <f t="shared" si="14"/>
        <v>0</v>
      </c>
      <c r="J124" s="480"/>
      <c r="K124" s="357"/>
      <c r="L124" s="481" t="str">
        <f t="shared" si="15"/>
        <v/>
      </c>
      <c r="M124" s="482"/>
      <c r="N124" s="484">
        <v>0</v>
      </c>
      <c r="O124" s="482"/>
      <c r="P124" s="485">
        <f>'REC. COSTS'!C124</f>
        <v>0</v>
      </c>
      <c r="Q124" s="520">
        <f t="shared" si="16"/>
        <v>0</v>
      </c>
      <c r="R124" s="173"/>
      <c r="S124" s="173"/>
    </row>
    <row r="125" spans="1:19" s="1" customFormat="1">
      <c r="A125" s="349">
        <v>213211</v>
      </c>
      <c r="B125" s="362" t="s">
        <v>220</v>
      </c>
      <c r="C125" s="351"/>
      <c r="D125" s="389"/>
      <c r="E125" s="387"/>
      <c r="F125" s="390">
        <f>IF(D125=0,0,+G124)</f>
        <v>0</v>
      </c>
      <c r="G125" s="484">
        <f t="shared" si="12"/>
        <v>0</v>
      </c>
      <c r="H125" s="478">
        <f t="shared" si="13"/>
        <v>0</v>
      </c>
      <c r="I125" s="479">
        <f t="shared" si="14"/>
        <v>0</v>
      </c>
      <c r="J125" s="480"/>
      <c r="K125" s="357"/>
      <c r="L125" s="481" t="str">
        <f t="shared" si="15"/>
        <v/>
      </c>
      <c r="M125" s="482"/>
      <c r="N125" s="484">
        <v>0</v>
      </c>
      <c r="O125" s="482"/>
      <c r="P125" s="485">
        <f>'REC. COSTS'!C125</f>
        <v>0</v>
      </c>
      <c r="Q125" s="520">
        <f t="shared" si="16"/>
        <v>0</v>
      </c>
      <c r="R125" s="173"/>
      <c r="S125" s="173"/>
    </row>
    <row r="126" spans="1:19" s="1" customFormat="1">
      <c r="A126" s="349">
        <v>214010</v>
      </c>
      <c r="B126" s="388" t="s">
        <v>182</v>
      </c>
      <c r="C126" s="351"/>
      <c r="D126" s="387"/>
      <c r="E126" s="387"/>
      <c r="F126" s="372"/>
      <c r="G126" s="484">
        <f t="shared" si="12"/>
        <v>0</v>
      </c>
      <c r="H126" s="478">
        <f t="shared" si="13"/>
        <v>0</v>
      </c>
      <c r="I126" s="479">
        <f t="shared" si="14"/>
        <v>0</v>
      </c>
      <c r="J126" s="480"/>
      <c r="K126" s="357"/>
      <c r="L126" s="481" t="str">
        <f t="shared" si="15"/>
        <v/>
      </c>
      <c r="M126" s="482"/>
      <c r="N126" s="484">
        <v>0</v>
      </c>
      <c r="O126" s="482"/>
      <c r="P126" s="485">
        <f>'REC. COSTS'!C126</f>
        <v>0</v>
      </c>
      <c r="Q126" s="520">
        <f t="shared" si="16"/>
        <v>0</v>
      </c>
      <c r="R126" s="173"/>
      <c r="S126" s="173"/>
    </row>
    <row r="127" spans="1:19" s="1" customFormat="1">
      <c r="A127" s="349">
        <v>214014</v>
      </c>
      <c r="B127" s="362" t="s">
        <v>221</v>
      </c>
      <c r="C127" s="351"/>
      <c r="D127" s="387"/>
      <c r="E127" s="387"/>
      <c r="F127" s="372"/>
      <c r="G127" s="484">
        <f t="shared" si="12"/>
        <v>0</v>
      </c>
      <c r="H127" s="478">
        <f t="shared" si="13"/>
        <v>0</v>
      </c>
      <c r="I127" s="479">
        <f t="shared" si="14"/>
        <v>0</v>
      </c>
      <c r="J127" s="480"/>
      <c r="K127" s="357"/>
      <c r="L127" s="481" t="str">
        <f t="shared" si="15"/>
        <v/>
      </c>
      <c r="M127" s="482"/>
      <c r="N127" s="484">
        <v>0</v>
      </c>
      <c r="O127" s="482"/>
      <c r="P127" s="485">
        <f>'REC. COSTS'!C127</f>
        <v>0</v>
      </c>
      <c r="Q127" s="520">
        <f t="shared" si="16"/>
        <v>0</v>
      </c>
      <c r="R127" s="173"/>
      <c r="S127" s="173"/>
    </row>
    <row r="128" spans="1:19" s="1" customFormat="1">
      <c r="A128" s="349">
        <v>214015</v>
      </c>
      <c r="B128" s="388" t="s">
        <v>222</v>
      </c>
      <c r="C128" s="351"/>
      <c r="D128" s="389"/>
      <c r="E128" s="387"/>
      <c r="F128" s="390">
        <f>IF(D128=0,0,+G127)</f>
        <v>0</v>
      </c>
      <c r="G128" s="484">
        <f t="shared" si="12"/>
        <v>0</v>
      </c>
      <c r="H128" s="478">
        <f t="shared" si="13"/>
        <v>0</v>
      </c>
      <c r="I128" s="479">
        <f t="shared" si="14"/>
        <v>0</v>
      </c>
      <c r="J128" s="480"/>
      <c r="K128" s="357"/>
      <c r="L128" s="481" t="str">
        <f t="shared" si="15"/>
        <v/>
      </c>
      <c r="M128" s="482"/>
      <c r="N128" s="484">
        <v>0</v>
      </c>
      <c r="O128" s="482"/>
      <c r="P128" s="485">
        <f>'REC. COSTS'!C128</f>
        <v>0</v>
      </c>
      <c r="Q128" s="520">
        <f t="shared" si="16"/>
        <v>0</v>
      </c>
      <c r="R128" s="173"/>
      <c r="S128" s="173"/>
    </row>
    <row r="129" spans="1:19" s="1" customFormat="1">
      <c r="A129" s="349">
        <v>214090</v>
      </c>
      <c r="B129" s="362" t="s">
        <v>184</v>
      </c>
      <c r="C129" s="351"/>
      <c r="D129" s="387"/>
      <c r="E129" s="387"/>
      <c r="F129" s="372"/>
      <c r="G129" s="484">
        <f t="shared" si="12"/>
        <v>0</v>
      </c>
      <c r="H129" s="478">
        <f t="shared" si="13"/>
        <v>0</v>
      </c>
      <c r="I129" s="479">
        <f t="shared" si="14"/>
        <v>0</v>
      </c>
      <c r="J129" s="480"/>
      <c r="K129" s="357"/>
      <c r="L129" s="481" t="str">
        <f t="shared" si="15"/>
        <v/>
      </c>
      <c r="M129" s="482"/>
      <c r="N129" s="484">
        <v>0</v>
      </c>
      <c r="O129" s="482"/>
      <c r="P129" s="485">
        <f>'REC. COSTS'!C129</f>
        <v>0</v>
      </c>
      <c r="Q129" s="520">
        <f t="shared" si="16"/>
        <v>0</v>
      </c>
      <c r="R129" s="173"/>
      <c r="S129" s="173"/>
    </row>
    <row r="130" spans="1:19" s="1" customFormat="1">
      <c r="A130" s="349">
        <v>214091</v>
      </c>
      <c r="B130" s="362" t="s">
        <v>185</v>
      </c>
      <c r="C130" s="351"/>
      <c r="D130" s="389"/>
      <c r="E130" s="387"/>
      <c r="F130" s="390">
        <f>IF(D130=0,0,+G129)</f>
        <v>0</v>
      </c>
      <c r="G130" s="484">
        <f t="shared" si="12"/>
        <v>0</v>
      </c>
      <c r="H130" s="478">
        <f t="shared" si="13"/>
        <v>0</v>
      </c>
      <c r="I130" s="479">
        <f t="shared" si="14"/>
        <v>0</v>
      </c>
      <c r="J130" s="480"/>
      <c r="K130" s="357"/>
      <c r="L130" s="481" t="str">
        <f t="shared" si="15"/>
        <v/>
      </c>
      <c r="M130" s="482"/>
      <c r="N130" s="484">
        <v>0</v>
      </c>
      <c r="O130" s="482"/>
      <c r="P130" s="485">
        <f>'REC. COSTS'!C130</f>
        <v>0</v>
      </c>
      <c r="Q130" s="520">
        <f t="shared" si="16"/>
        <v>0</v>
      </c>
      <c r="R130" s="173"/>
      <c r="S130" s="173"/>
    </row>
    <row r="131" spans="1:19" s="1" customFormat="1">
      <c r="A131" s="349">
        <v>214092</v>
      </c>
      <c r="B131" s="362" t="s">
        <v>223</v>
      </c>
      <c r="C131" s="351"/>
      <c r="D131" s="387"/>
      <c r="E131" s="387"/>
      <c r="F131" s="372"/>
      <c r="G131" s="484">
        <f t="shared" si="12"/>
        <v>0</v>
      </c>
      <c r="H131" s="478">
        <f t="shared" si="13"/>
        <v>0</v>
      </c>
      <c r="I131" s="479">
        <f t="shared" si="14"/>
        <v>0</v>
      </c>
      <c r="J131" s="480"/>
      <c r="K131" s="357"/>
      <c r="L131" s="481" t="str">
        <f t="shared" si="15"/>
        <v/>
      </c>
      <c r="M131" s="482"/>
      <c r="N131" s="484">
        <v>0</v>
      </c>
      <c r="O131" s="482"/>
      <c r="P131" s="485">
        <f>'REC. COSTS'!C131</f>
        <v>0</v>
      </c>
      <c r="Q131" s="520">
        <f t="shared" si="16"/>
        <v>0</v>
      </c>
      <c r="R131" s="173"/>
      <c r="S131" s="173"/>
    </row>
    <row r="132" spans="1:19" s="1" customFormat="1">
      <c r="A132" s="349">
        <v>214095</v>
      </c>
      <c r="B132" s="362" t="s">
        <v>186</v>
      </c>
      <c r="C132" s="351"/>
      <c r="D132" s="391"/>
      <c r="E132" s="391"/>
      <c r="F132" s="399"/>
      <c r="G132" s="501">
        <f>SUM(I103:I131)</f>
        <v>0</v>
      </c>
      <c r="H132" s="368"/>
      <c r="I132" s="486" t="s">
        <v>723</v>
      </c>
      <c r="J132" s="486"/>
      <c r="K132" s="510"/>
      <c r="L132" s="481"/>
      <c r="M132" s="482"/>
      <c r="N132" s="501">
        <v>0</v>
      </c>
      <c r="O132" s="482"/>
      <c r="P132" s="485">
        <f>'REC. COSTS'!C132</f>
        <v>0</v>
      </c>
      <c r="Q132" s="520">
        <f t="shared" si="16"/>
        <v>0</v>
      </c>
      <c r="R132" s="173"/>
      <c r="S132" s="173"/>
    </row>
    <row r="133" spans="1:19" s="1" customFormat="1">
      <c r="A133" s="349">
        <v>218622</v>
      </c>
      <c r="B133" s="362" t="s">
        <v>229</v>
      </c>
      <c r="C133" s="351"/>
      <c r="D133" s="387"/>
      <c r="E133" s="387"/>
      <c r="F133" s="372"/>
      <c r="G133" s="484">
        <f t="shared" ref="G133:G150" si="17">IF(X=0,(IF(Me=0,Sa,Me*Sa)),(IF(Me=0,Sa*X,Me*X*Sa)))</f>
        <v>0</v>
      </c>
      <c r="H133" s="368"/>
      <c r="I133" s="480"/>
      <c r="J133" s="480"/>
      <c r="K133" s="357"/>
      <c r="L133" s="481" t="str">
        <f t="shared" si="15"/>
        <v/>
      </c>
      <c r="M133" s="482"/>
      <c r="N133" s="484">
        <v>0</v>
      </c>
      <c r="O133" s="482"/>
      <c r="P133" s="485">
        <f>'REC. COSTS'!C133</f>
        <v>0</v>
      </c>
      <c r="Q133" s="520">
        <f t="shared" si="16"/>
        <v>0</v>
      </c>
      <c r="R133" s="173"/>
      <c r="S133" s="173"/>
    </row>
    <row r="134" spans="1:19" s="1" customFormat="1">
      <c r="A134" s="349">
        <v>219010</v>
      </c>
      <c r="B134" s="362" t="s">
        <v>187</v>
      </c>
      <c r="C134" s="351"/>
      <c r="D134" s="387"/>
      <c r="E134" s="387"/>
      <c r="F134" s="372"/>
      <c r="G134" s="484">
        <f t="shared" si="17"/>
        <v>0</v>
      </c>
      <c r="H134" s="368"/>
      <c r="I134" s="480"/>
      <c r="J134" s="480"/>
      <c r="K134" s="357"/>
      <c r="L134" s="481" t="str">
        <f t="shared" si="15"/>
        <v/>
      </c>
      <c r="M134" s="482"/>
      <c r="N134" s="484">
        <v>0</v>
      </c>
      <c r="O134" s="482"/>
      <c r="P134" s="485">
        <f>'REC. COSTS'!C134</f>
        <v>0</v>
      </c>
      <c r="Q134" s="520">
        <f t="shared" si="16"/>
        <v>0</v>
      </c>
      <c r="R134" s="173"/>
      <c r="S134" s="173"/>
    </row>
    <row r="135" spans="1:19" s="1" customFormat="1">
      <c r="A135" s="349">
        <v>219013</v>
      </c>
      <c r="B135" s="388" t="s">
        <v>188</v>
      </c>
      <c r="C135" s="351"/>
      <c r="D135" s="387"/>
      <c r="E135" s="387"/>
      <c r="F135" s="372"/>
      <c r="G135" s="484">
        <f t="shared" si="17"/>
        <v>0</v>
      </c>
      <c r="H135" s="368"/>
      <c r="I135" s="480"/>
      <c r="J135" s="480"/>
      <c r="K135" s="357"/>
      <c r="L135" s="481" t="str">
        <f t="shared" si="15"/>
        <v/>
      </c>
      <c r="M135" s="482"/>
      <c r="N135" s="484">
        <v>0</v>
      </c>
      <c r="O135" s="482"/>
      <c r="P135" s="485">
        <f>'REC. COSTS'!C135</f>
        <v>0</v>
      </c>
      <c r="Q135" s="520">
        <f t="shared" si="16"/>
        <v>0</v>
      </c>
      <c r="R135" s="173"/>
      <c r="S135" s="173"/>
    </row>
    <row r="136" spans="1:19" s="1" customFormat="1">
      <c r="A136" s="349">
        <v>219014</v>
      </c>
      <c r="B136" s="388" t="s">
        <v>248</v>
      </c>
      <c r="C136" s="351"/>
      <c r="D136" s="387"/>
      <c r="E136" s="387"/>
      <c r="F136" s="372"/>
      <c r="G136" s="484">
        <f t="shared" si="17"/>
        <v>0</v>
      </c>
      <c r="H136" s="368"/>
      <c r="I136" s="480"/>
      <c r="J136" s="480"/>
      <c r="K136" s="357"/>
      <c r="L136" s="481" t="str">
        <f t="shared" si="15"/>
        <v/>
      </c>
      <c r="M136" s="482"/>
      <c r="N136" s="484">
        <v>0</v>
      </c>
      <c r="O136" s="482"/>
      <c r="P136" s="485">
        <f>'REC. COSTS'!C136</f>
        <v>0</v>
      </c>
      <c r="Q136" s="520">
        <f t="shared" si="16"/>
        <v>0</v>
      </c>
      <c r="R136" s="173"/>
      <c r="S136" s="173"/>
    </row>
    <row r="137" spans="1:19" s="1" customFormat="1">
      <c r="A137" s="349">
        <v>219022</v>
      </c>
      <c r="B137" s="362" t="s">
        <v>189</v>
      </c>
      <c r="C137" s="351"/>
      <c r="D137" s="387"/>
      <c r="E137" s="387"/>
      <c r="F137" s="372"/>
      <c r="G137" s="484">
        <f t="shared" si="17"/>
        <v>0</v>
      </c>
      <c r="H137" s="368"/>
      <c r="I137" s="480"/>
      <c r="J137" s="480"/>
      <c r="K137" s="357"/>
      <c r="L137" s="481" t="str">
        <f t="shared" si="15"/>
        <v/>
      </c>
      <c r="M137" s="482"/>
      <c r="N137" s="484">
        <v>0</v>
      </c>
      <c r="O137" s="482"/>
      <c r="P137" s="485">
        <f>'REC. COSTS'!C137</f>
        <v>0</v>
      </c>
      <c r="Q137" s="520">
        <f t="shared" si="16"/>
        <v>0</v>
      </c>
      <c r="R137" s="173"/>
      <c r="S137" s="173"/>
    </row>
    <row r="138" spans="1:19" s="1" customFormat="1">
      <c r="A138" s="349">
        <v>219023</v>
      </c>
      <c r="B138" s="362" t="s">
        <v>249</v>
      </c>
      <c r="C138" s="351"/>
      <c r="D138" s="387"/>
      <c r="E138" s="387"/>
      <c r="F138" s="372"/>
      <c r="G138" s="484">
        <f t="shared" si="17"/>
        <v>0</v>
      </c>
      <c r="H138" s="368"/>
      <c r="I138" s="480"/>
      <c r="J138" s="480"/>
      <c r="K138" s="357"/>
      <c r="L138" s="481" t="str">
        <f t="shared" si="15"/>
        <v/>
      </c>
      <c r="M138" s="482"/>
      <c r="N138" s="484">
        <v>0</v>
      </c>
      <c r="O138" s="482"/>
      <c r="P138" s="485">
        <f>'REC. COSTS'!C138</f>
        <v>0</v>
      </c>
      <c r="Q138" s="520">
        <f t="shared" si="16"/>
        <v>0</v>
      </c>
      <c r="R138" s="173"/>
      <c r="S138" s="173"/>
    </row>
    <row r="139" spans="1:19" s="1" customFormat="1">
      <c r="A139" s="349">
        <v>219025</v>
      </c>
      <c r="B139" s="362" t="s">
        <v>230</v>
      </c>
      <c r="C139" s="351"/>
      <c r="D139" s="387"/>
      <c r="E139" s="387"/>
      <c r="F139" s="372"/>
      <c r="G139" s="484">
        <f t="shared" si="17"/>
        <v>0</v>
      </c>
      <c r="H139" s="368"/>
      <c r="I139" s="480"/>
      <c r="J139" s="480"/>
      <c r="K139" s="357"/>
      <c r="L139" s="481" t="str">
        <f t="shared" si="15"/>
        <v/>
      </c>
      <c r="M139" s="482"/>
      <c r="N139" s="484">
        <v>0</v>
      </c>
      <c r="O139" s="482"/>
      <c r="P139" s="485">
        <f>'REC. COSTS'!C139</f>
        <v>0</v>
      </c>
      <c r="Q139" s="520">
        <f t="shared" si="16"/>
        <v>0</v>
      </c>
      <c r="R139" s="173"/>
      <c r="S139" s="173"/>
    </row>
    <row r="140" spans="1:19" s="1" customFormat="1">
      <c r="A140" s="349">
        <v>219029</v>
      </c>
      <c r="B140" s="362" t="s">
        <v>190</v>
      </c>
      <c r="C140" s="351"/>
      <c r="D140" s="387"/>
      <c r="E140" s="387"/>
      <c r="F140" s="372"/>
      <c r="G140" s="484">
        <f t="shared" si="17"/>
        <v>0</v>
      </c>
      <c r="H140" s="368"/>
      <c r="I140" s="480"/>
      <c r="J140" s="480"/>
      <c r="K140" s="357"/>
      <c r="L140" s="481" t="str">
        <f t="shared" si="15"/>
        <v/>
      </c>
      <c r="M140" s="482"/>
      <c r="N140" s="484">
        <v>0</v>
      </c>
      <c r="O140" s="482"/>
      <c r="P140" s="485">
        <f>'REC. COSTS'!C140</f>
        <v>0</v>
      </c>
      <c r="Q140" s="520">
        <f t="shared" si="16"/>
        <v>0</v>
      </c>
      <c r="R140" s="173"/>
      <c r="S140" s="173"/>
    </row>
    <row r="141" spans="1:19" s="1" customFormat="1">
      <c r="A141" s="349">
        <v>219030</v>
      </c>
      <c r="B141" s="362" t="s">
        <v>231</v>
      </c>
      <c r="C141" s="351"/>
      <c r="D141" s="387"/>
      <c r="E141" s="387"/>
      <c r="F141" s="372"/>
      <c r="G141" s="484">
        <f t="shared" si="17"/>
        <v>0</v>
      </c>
      <c r="H141" s="368"/>
      <c r="I141" s="480"/>
      <c r="J141" s="480"/>
      <c r="K141" s="357"/>
      <c r="L141" s="481" t="str">
        <f t="shared" si="15"/>
        <v/>
      </c>
      <c r="M141" s="482"/>
      <c r="N141" s="484">
        <v>0</v>
      </c>
      <c r="O141" s="482"/>
      <c r="P141" s="485">
        <f>'REC. COSTS'!C141</f>
        <v>0</v>
      </c>
      <c r="Q141" s="520">
        <f t="shared" si="16"/>
        <v>0</v>
      </c>
      <c r="R141" s="173"/>
      <c r="S141" s="173"/>
    </row>
    <row r="142" spans="1:19" s="1" customFormat="1">
      <c r="A142" s="349">
        <v>219040</v>
      </c>
      <c r="B142" s="362" t="s">
        <v>232</v>
      </c>
      <c r="C142" s="351"/>
      <c r="D142" s="387"/>
      <c r="E142" s="387"/>
      <c r="F142" s="372"/>
      <c r="G142" s="484">
        <f t="shared" si="17"/>
        <v>0</v>
      </c>
      <c r="H142" s="368"/>
      <c r="I142" s="480"/>
      <c r="J142" s="480"/>
      <c r="K142" s="357"/>
      <c r="L142" s="481" t="str">
        <f t="shared" si="15"/>
        <v/>
      </c>
      <c r="M142" s="482"/>
      <c r="N142" s="484">
        <v>0</v>
      </c>
      <c r="O142" s="482"/>
      <c r="P142" s="485">
        <f>'REC. COSTS'!C142</f>
        <v>0</v>
      </c>
      <c r="Q142" s="520">
        <f t="shared" si="16"/>
        <v>0</v>
      </c>
      <c r="R142" s="173"/>
      <c r="S142" s="173"/>
    </row>
    <row r="143" spans="1:19" s="1" customFormat="1">
      <c r="A143" s="349">
        <v>219042</v>
      </c>
      <c r="B143" s="362" t="s">
        <v>233</v>
      </c>
      <c r="C143" s="351"/>
      <c r="D143" s="387"/>
      <c r="E143" s="387"/>
      <c r="F143" s="372"/>
      <c r="G143" s="484">
        <f t="shared" si="17"/>
        <v>0</v>
      </c>
      <c r="H143" s="368"/>
      <c r="I143" s="480"/>
      <c r="J143" s="480"/>
      <c r="K143" s="357"/>
      <c r="L143" s="481" t="str">
        <f t="shared" si="15"/>
        <v/>
      </c>
      <c r="M143" s="482"/>
      <c r="N143" s="484">
        <v>0</v>
      </c>
      <c r="O143" s="482"/>
      <c r="P143" s="485">
        <f>'REC. COSTS'!C143</f>
        <v>0</v>
      </c>
      <c r="Q143" s="520">
        <f t="shared" si="16"/>
        <v>0</v>
      </c>
      <c r="R143" s="173"/>
      <c r="S143" s="173"/>
    </row>
    <row r="144" spans="1:19" s="1" customFormat="1">
      <c r="A144" s="349">
        <v>219044</v>
      </c>
      <c r="B144" s="362" t="s">
        <v>234</v>
      </c>
      <c r="C144" s="351"/>
      <c r="D144" s="387"/>
      <c r="E144" s="387"/>
      <c r="F144" s="372"/>
      <c r="G144" s="484">
        <f t="shared" si="17"/>
        <v>0</v>
      </c>
      <c r="H144" s="368"/>
      <c r="I144" s="480"/>
      <c r="J144" s="480"/>
      <c r="K144" s="357"/>
      <c r="L144" s="481" t="str">
        <f t="shared" si="15"/>
        <v/>
      </c>
      <c r="M144" s="482"/>
      <c r="N144" s="484">
        <v>0</v>
      </c>
      <c r="O144" s="482"/>
      <c r="P144" s="485">
        <f>'REC. COSTS'!C144</f>
        <v>0</v>
      </c>
      <c r="Q144" s="520">
        <f t="shared" si="16"/>
        <v>0</v>
      </c>
      <c r="R144" s="173"/>
      <c r="S144" s="173"/>
    </row>
    <row r="145" spans="1:19" s="1" customFormat="1">
      <c r="A145" s="349">
        <v>219060</v>
      </c>
      <c r="B145" s="362" t="s">
        <v>191</v>
      </c>
      <c r="C145" s="351"/>
      <c r="D145" s="387"/>
      <c r="E145" s="387"/>
      <c r="F145" s="372"/>
      <c r="G145" s="484">
        <f t="shared" si="17"/>
        <v>0</v>
      </c>
      <c r="H145" s="368"/>
      <c r="I145" s="480"/>
      <c r="J145" s="480"/>
      <c r="K145" s="357"/>
      <c r="L145" s="481" t="str">
        <f t="shared" si="15"/>
        <v/>
      </c>
      <c r="M145" s="482"/>
      <c r="N145" s="484">
        <v>0</v>
      </c>
      <c r="O145" s="482"/>
      <c r="P145" s="485">
        <f>'REC. COSTS'!C145</f>
        <v>0</v>
      </c>
      <c r="Q145" s="520">
        <f t="shared" si="16"/>
        <v>0</v>
      </c>
      <c r="R145" s="173"/>
      <c r="S145" s="173"/>
    </row>
    <row r="146" spans="1:19" s="1" customFormat="1">
      <c r="A146" s="349">
        <v>219061</v>
      </c>
      <c r="B146" s="362" t="s">
        <v>192</v>
      </c>
      <c r="C146" s="351"/>
      <c r="D146" s="387">
        <v>0</v>
      </c>
      <c r="E146" s="387"/>
      <c r="F146" s="372"/>
      <c r="G146" s="484">
        <f t="shared" si="17"/>
        <v>0</v>
      </c>
      <c r="H146" s="368"/>
      <c r="I146" s="480"/>
      <c r="J146" s="480"/>
      <c r="K146" s="357"/>
      <c r="L146" s="481" t="str">
        <f t="shared" si="15"/>
        <v/>
      </c>
      <c r="M146" s="482"/>
      <c r="N146" s="484">
        <v>0</v>
      </c>
      <c r="O146" s="482"/>
      <c r="P146" s="485">
        <f>'REC. COSTS'!C146</f>
        <v>0</v>
      </c>
      <c r="Q146" s="520">
        <f t="shared" si="16"/>
        <v>0</v>
      </c>
      <c r="R146" s="173"/>
      <c r="S146" s="173"/>
    </row>
    <row r="147" spans="1:19" s="1" customFormat="1">
      <c r="A147" s="349">
        <v>219063</v>
      </c>
      <c r="B147" s="362" t="s">
        <v>250</v>
      </c>
      <c r="C147" s="351"/>
      <c r="D147" s="387"/>
      <c r="E147" s="387"/>
      <c r="F147" s="372"/>
      <c r="G147" s="484">
        <f t="shared" si="17"/>
        <v>0</v>
      </c>
      <c r="H147" s="368"/>
      <c r="I147" s="480"/>
      <c r="J147" s="480"/>
      <c r="K147" s="357"/>
      <c r="L147" s="481" t="str">
        <f t="shared" si="15"/>
        <v/>
      </c>
      <c r="M147" s="482"/>
      <c r="N147" s="484">
        <v>0</v>
      </c>
      <c r="O147" s="482"/>
      <c r="P147" s="485">
        <f>'REC. COSTS'!C147</f>
        <v>0</v>
      </c>
      <c r="Q147" s="520">
        <f t="shared" si="16"/>
        <v>0</v>
      </c>
      <c r="R147" s="173"/>
      <c r="S147" s="173"/>
    </row>
    <row r="148" spans="1:19" s="1" customFormat="1">
      <c r="A148" s="349">
        <v>219069</v>
      </c>
      <c r="B148" s="362" t="s">
        <v>193</v>
      </c>
      <c r="C148" s="351" t="s">
        <v>720</v>
      </c>
      <c r="D148" s="387"/>
      <c r="E148" s="387"/>
      <c r="F148" s="372"/>
      <c r="G148" s="484">
        <f t="shared" si="17"/>
        <v>0</v>
      </c>
      <c r="H148" s="368"/>
      <c r="I148" s="480"/>
      <c r="J148" s="480"/>
      <c r="K148" s="357"/>
      <c r="L148" s="481" t="str">
        <f t="shared" si="15"/>
        <v/>
      </c>
      <c r="M148" s="482"/>
      <c r="N148" s="484">
        <v>0</v>
      </c>
      <c r="O148" s="482"/>
      <c r="P148" s="485">
        <f>'REC. COSTS'!C148</f>
        <v>0</v>
      </c>
      <c r="Q148" s="520">
        <f t="shared" si="16"/>
        <v>0</v>
      </c>
      <c r="R148" s="173"/>
      <c r="S148" s="173"/>
    </row>
    <row r="149" spans="1:19" s="1" customFormat="1">
      <c r="A149" s="349">
        <v>219077</v>
      </c>
      <c r="B149" s="362" t="s">
        <v>235</v>
      </c>
      <c r="C149" s="351"/>
      <c r="D149" s="387"/>
      <c r="E149" s="387"/>
      <c r="F149" s="372"/>
      <c r="G149" s="484">
        <f t="shared" si="17"/>
        <v>0</v>
      </c>
      <c r="H149" s="368"/>
      <c r="I149" s="480"/>
      <c r="J149" s="480"/>
      <c r="K149" s="357"/>
      <c r="L149" s="481" t="str">
        <f t="shared" si="15"/>
        <v/>
      </c>
      <c r="M149" s="482"/>
      <c r="N149" s="484">
        <v>0</v>
      </c>
      <c r="O149" s="482"/>
      <c r="P149" s="485">
        <f>'REC. COSTS'!C149</f>
        <v>0</v>
      </c>
      <c r="Q149" s="520">
        <f t="shared" si="16"/>
        <v>0</v>
      </c>
      <c r="R149" s="173"/>
      <c r="S149" s="173"/>
    </row>
    <row r="150" spans="1:19" s="1" customFormat="1">
      <c r="A150" s="349">
        <v>219078</v>
      </c>
      <c r="B150" s="362" t="s">
        <v>197</v>
      </c>
      <c r="C150" s="351"/>
      <c r="D150" s="387"/>
      <c r="E150" s="387"/>
      <c r="F150" s="372"/>
      <c r="G150" s="484">
        <f t="shared" si="17"/>
        <v>0</v>
      </c>
      <c r="H150" s="368"/>
      <c r="I150" s="480"/>
      <c r="J150" s="480"/>
      <c r="K150" s="357"/>
      <c r="L150" s="481" t="str">
        <f t="shared" si="15"/>
        <v/>
      </c>
      <c r="M150" s="482"/>
      <c r="N150" s="484">
        <v>0</v>
      </c>
      <c r="O150" s="482"/>
      <c r="P150" s="490">
        <f>'REC. COSTS'!C150</f>
        <v>0</v>
      </c>
      <c r="Q150" s="520">
        <f t="shared" si="16"/>
        <v>0</v>
      </c>
      <c r="R150" s="173"/>
      <c r="S150" s="173"/>
    </row>
    <row r="151" spans="1:19" s="1" customFormat="1" ht="14" thickBot="1">
      <c r="A151" s="379" t="s">
        <v>149</v>
      </c>
      <c r="B151" s="380"/>
      <c r="C151" s="400"/>
      <c r="D151" s="356"/>
      <c r="E151" s="382"/>
      <c r="F151" s="398" t="s">
        <v>722</v>
      </c>
      <c r="G151" s="497">
        <f>SUM(G103:G150)</f>
        <v>0</v>
      </c>
      <c r="H151" s="368"/>
      <c r="I151" s="480"/>
      <c r="J151" s="480"/>
      <c r="K151" s="348"/>
      <c r="L151" s="497">
        <f>SUM(L103:L150)</f>
        <v>0</v>
      </c>
      <c r="M151" s="482"/>
      <c r="N151" s="497">
        <v>0</v>
      </c>
      <c r="O151" s="482"/>
      <c r="P151" s="498">
        <f>SUM(P103:P150)</f>
        <v>0</v>
      </c>
      <c r="Q151" s="520">
        <f t="shared" si="16"/>
        <v>0</v>
      </c>
      <c r="R151" s="173"/>
      <c r="S151" s="173"/>
    </row>
    <row r="152" spans="1:19" s="1" customFormat="1" ht="0.75" customHeight="1" thickTop="1">
      <c r="A152" s="385"/>
      <c r="B152" s="380"/>
      <c r="C152" s="381"/>
      <c r="D152" s="356"/>
      <c r="E152" s="382"/>
      <c r="F152" s="398"/>
      <c r="G152" s="502"/>
      <c r="H152" s="368"/>
      <c r="I152" s="480"/>
      <c r="J152" s="480"/>
      <c r="K152" s="348"/>
      <c r="L152" s="480"/>
      <c r="M152" s="482"/>
      <c r="N152" s="502"/>
      <c r="O152" s="482"/>
      <c r="P152" s="503"/>
      <c r="Q152" s="520"/>
      <c r="R152" s="173"/>
      <c r="S152" s="173"/>
    </row>
    <row r="153" spans="1:19" s="1" customFormat="1" ht="24.75" customHeight="1" thickTop="1">
      <c r="A153" s="345" t="s">
        <v>152</v>
      </c>
      <c r="B153" s="386"/>
      <c r="C153" s="381"/>
      <c r="D153" s="452" t="s">
        <v>41</v>
      </c>
      <c r="E153" s="453" t="s">
        <v>13</v>
      </c>
      <c r="F153" s="452" t="s">
        <v>14</v>
      </c>
      <c r="G153" s="473" t="s">
        <v>15</v>
      </c>
      <c r="H153" s="452" t="s">
        <v>16</v>
      </c>
      <c r="I153" s="474" t="s">
        <v>17</v>
      </c>
      <c r="J153" s="474"/>
      <c r="K153" s="348"/>
      <c r="L153" s="473" t="s">
        <v>18</v>
      </c>
      <c r="M153" s="476"/>
      <c r="N153" s="473" t="s">
        <v>15</v>
      </c>
      <c r="O153" s="476"/>
      <c r="P153" s="473" t="s">
        <v>740</v>
      </c>
      <c r="Q153" s="520"/>
      <c r="R153" s="173"/>
      <c r="S153" s="173"/>
    </row>
    <row r="154" spans="1:19" s="1" customFormat="1">
      <c r="A154" s="349">
        <v>311116</v>
      </c>
      <c r="B154" s="362" t="s">
        <v>202</v>
      </c>
      <c r="C154" s="351"/>
      <c r="D154" s="387"/>
      <c r="E154" s="387"/>
      <c r="F154" s="372"/>
      <c r="G154" s="477">
        <f t="shared" ref="G154:G194" si="18">IF(X=0,(IF(Me=0,Sa,Me*Sa)),(IF(Me=0,Sa*X,Me*X*Sa)))</f>
        <v>0</v>
      </c>
      <c r="H154" s="478">
        <f t="shared" ref="H154:H194" si="19">IF(Sum,Sos,0)</f>
        <v>0</v>
      </c>
      <c r="I154" s="479">
        <f t="shared" ref="I154:I194" si="20">IF(Prosent&lt;&gt;0,(Sum*Prosent)/100,0)</f>
        <v>0</v>
      </c>
      <c r="J154" s="480"/>
      <c r="K154" s="357"/>
      <c r="L154" s="481" t="str">
        <f t="shared" ref="L154:L218" si="21">IF(FMVAE&lt;&gt;"",(Sum*mva)-Sum,"")</f>
        <v/>
      </c>
      <c r="M154" s="482"/>
      <c r="N154" s="477">
        <v>0</v>
      </c>
      <c r="O154" s="482"/>
      <c r="P154" s="483">
        <f>'REC. COSTS'!C154</f>
        <v>0</v>
      </c>
      <c r="Q154" s="520">
        <f t="shared" ref="Q154:Q218" si="22">G154+N154+P154</f>
        <v>0</v>
      </c>
      <c r="R154" s="173"/>
      <c r="S154" s="173"/>
    </row>
    <row r="155" spans="1:19" s="1" customFormat="1">
      <c r="A155" s="349">
        <v>311120</v>
      </c>
      <c r="B155" s="362" t="s">
        <v>203</v>
      </c>
      <c r="C155" s="351"/>
      <c r="D155" s="387"/>
      <c r="E155" s="387"/>
      <c r="F155" s="372"/>
      <c r="G155" s="484">
        <f t="shared" si="18"/>
        <v>0</v>
      </c>
      <c r="H155" s="478">
        <f t="shared" si="19"/>
        <v>0</v>
      </c>
      <c r="I155" s="479">
        <f t="shared" si="20"/>
        <v>0</v>
      </c>
      <c r="J155" s="480"/>
      <c r="K155" s="357"/>
      <c r="L155" s="481" t="str">
        <f t="shared" si="21"/>
        <v/>
      </c>
      <c r="M155" s="482"/>
      <c r="N155" s="484">
        <v>0</v>
      </c>
      <c r="O155" s="482"/>
      <c r="P155" s="485">
        <f>'REC. COSTS'!C155</f>
        <v>0</v>
      </c>
      <c r="Q155" s="520">
        <f t="shared" si="22"/>
        <v>0</v>
      </c>
      <c r="R155" s="173"/>
      <c r="S155" s="173"/>
    </row>
    <row r="156" spans="1:19" s="1" customFormat="1">
      <c r="A156" s="349">
        <v>311122</v>
      </c>
      <c r="B156" s="388" t="s">
        <v>251</v>
      </c>
      <c r="C156" s="351"/>
      <c r="D156" s="387"/>
      <c r="E156" s="387"/>
      <c r="F156" s="372"/>
      <c r="G156" s="484">
        <f t="shared" si="18"/>
        <v>0</v>
      </c>
      <c r="H156" s="478">
        <f t="shared" si="19"/>
        <v>0</v>
      </c>
      <c r="I156" s="479">
        <f t="shared" si="20"/>
        <v>0</v>
      </c>
      <c r="J156" s="480"/>
      <c r="K156" s="357"/>
      <c r="L156" s="481" t="str">
        <f t="shared" si="21"/>
        <v/>
      </c>
      <c r="M156" s="482"/>
      <c r="N156" s="484">
        <v>0</v>
      </c>
      <c r="O156" s="482"/>
      <c r="P156" s="485">
        <f>'REC. COSTS'!C156</f>
        <v>0</v>
      </c>
      <c r="Q156" s="520">
        <f t="shared" si="22"/>
        <v>0</v>
      </c>
      <c r="R156" s="173"/>
      <c r="S156" s="173"/>
    </row>
    <row r="157" spans="1:19" s="1" customFormat="1">
      <c r="A157" s="349">
        <v>311123</v>
      </c>
      <c r="B157" s="362" t="s">
        <v>252</v>
      </c>
      <c r="C157" s="351"/>
      <c r="D157" s="389"/>
      <c r="E157" s="387"/>
      <c r="F157" s="390">
        <f>IF(D157=0,0,+G156)</f>
        <v>0</v>
      </c>
      <c r="G157" s="484">
        <f t="shared" si="18"/>
        <v>0</v>
      </c>
      <c r="H157" s="478">
        <f t="shared" si="19"/>
        <v>0</v>
      </c>
      <c r="I157" s="479">
        <f t="shared" si="20"/>
        <v>0</v>
      </c>
      <c r="J157" s="480"/>
      <c r="K157" s="357"/>
      <c r="L157" s="481" t="str">
        <f t="shared" si="21"/>
        <v/>
      </c>
      <c r="M157" s="482"/>
      <c r="N157" s="484">
        <v>0</v>
      </c>
      <c r="O157" s="482"/>
      <c r="P157" s="485">
        <f>'REC. COSTS'!C157</f>
        <v>0</v>
      </c>
      <c r="Q157" s="520">
        <f t="shared" si="22"/>
        <v>0</v>
      </c>
      <c r="R157" s="173"/>
      <c r="S157" s="173"/>
    </row>
    <row r="158" spans="1:19" s="1" customFormat="1">
      <c r="A158" s="349">
        <v>311124</v>
      </c>
      <c r="B158" s="388" t="s">
        <v>204</v>
      </c>
      <c r="C158" s="351"/>
      <c r="D158" s="387"/>
      <c r="E158" s="387"/>
      <c r="F158" s="372"/>
      <c r="G158" s="484">
        <f t="shared" si="18"/>
        <v>0</v>
      </c>
      <c r="H158" s="478">
        <f t="shared" si="19"/>
        <v>0</v>
      </c>
      <c r="I158" s="479">
        <f t="shared" si="20"/>
        <v>0</v>
      </c>
      <c r="J158" s="480"/>
      <c r="K158" s="357"/>
      <c r="L158" s="481" t="str">
        <f t="shared" si="21"/>
        <v/>
      </c>
      <c r="M158" s="482"/>
      <c r="N158" s="484">
        <v>0</v>
      </c>
      <c r="O158" s="482"/>
      <c r="P158" s="485">
        <f>'REC. COSTS'!C158</f>
        <v>0</v>
      </c>
      <c r="Q158" s="520">
        <f t="shared" si="22"/>
        <v>0</v>
      </c>
      <c r="R158" s="173"/>
      <c r="S158" s="173"/>
    </row>
    <row r="159" spans="1:19" s="1" customFormat="1">
      <c r="A159" s="349">
        <v>311125</v>
      </c>
      <c r="B159" s="362" t="s">
        <v>205</v>
      </c>
      <c r="C159" s="351"/>
      <c r="D159" s="389"/>
      <c r="E159" s="387"/>
      <c r="F159" s="390">
        <f>IF(D159=0,0,+G158)</f>
        <v>0</v>
      </c>
      <c r="G159" s="484">
        <f t="shared" si="18"/>
        <v>0</v>
      </c>
      <c r="H159" s="478">
        <f t="shared" si="19"/>
        <v>0</v>
      </c>
      <c r="I159" s="479">
        <f t="shared" si="20"/>
        <v>0</v>
      </c>
      <c r="J159" s="480"/>
      <c r="K159" s="357"/>
      <c r="L159" s="481" t="str">
        <f t="shared" si="21"/>
        <v/>
      </c>
      <c r="M159" s="482"/>
      <c r="N159" s="484">
        <v>0</v>
      </c>
      <c r="O159" s="482"/>
      <c r="P159" s="485">
        <f>'REC. COSTS'!C159</f>
        <v>0</v>
      </c>
      <c r="Q159" s="520">
        <f t="shared" si="22"/>
        <v>0</v>
      </c>
      <c r="R159" s="173"/>
      <c r="S159" s="173"/>
    </row>
    <row r="160" spans="1:19" s="1" customFormat="1">
      <c r="A160" s="349">
        <v>311126</v>
      </c>
      <c r="B160" s="362" t="s">
        <v>206</v>
      </c>
      <c r="C160" s="351"/>
      <c r="D160" s="387"/>
      <c r="E160" s="387"/>
      <c r="F160" s="372"/>
      <c r="G160" s="484">
        <f t="shared" si="18"/>
        <v>0</v>
      </c>
      <c r="H160" s="478">
        <f t="shared" si="19"/>
        <v>0</v>
      </c>
      <c r="I160" s="479">
        <f t="shared" si="20"/>
        <v>0</v>
      </c>
      <c r="J160" s="480"/>
      <c r="K160" s="357"/>
      <c r="L160" s="481" t="str">
        <f t="shared" si="21"/>
        <v/>
      </c>
      <c r="M160" s="482"/>
      <c r="N160" s="484">
        <v>0</v>
      </c>
      <c r="O160" s="482"/>
      <c r="P160" s="485">
        <f>'REC. COSTS'!C160</f>
        <v>0</v>
      </c>
      <c r="Q160" s="520">
        <f t="shared" si="22"/>
        <v>0</v>
      </c>
      <c r="R160" s="173"/>
      <c r="S160" s="173"/>
    </row>
    <row r="161" spans="1:19" s="1" customFormat="1">
      <c r="A161" s="349">
        <v>311127</v>
      </c>
      <c r="B161" s="362" t="s">
        <v>207</v>
      </c>
      <c r="C161" s="351"/>
      <c r="D161" s="389"/>
      <c r="E161" s="387"/>
      <c r="F161" s="390">
        <f>IF(D161=0,0,+G160)</f>
        <v>0</v>
      </c>
      <c r="G161" s="484">
        <f t="shared" si="18"/>
        <v>0</v>
      </c>
      <c r="H161" s="478">
        <f t="shared" si="19"/>
        <v>0</v>
      </c>
      <c r="I161" s="479">
        <f t="shared" si="20"/>
        <v>0</v>
      </c>
      <c r="J161" s="480"/>
      <c r="K161" s="357"/>
      <c r="L161" s="481" t="str">
        <f t="shared" si="21"/>
        <v/>
      </c>
      <c r="M161" s="482"/>
      <c r="N161" s="484">
        <v>0</v>
      </c>
      <c r="O161" s="482"/>
      <c r="P161" s="485">
        <f>'REC. COSTS'!C161</f>
        <v>0</v>
      </c>
      <c r="Q161" s="520">
        <f t="shared" si="22"/>
        <v>0</v>
      </c>
      <c r="R161" s="173"/>
      <c r="S161" s="173"/>
    </row>
    <row r="162" spans="1:19" s="1" customFormat="1">
      <c r="A162" s="349">
        <v>311130</v>
      </c>
      <c r="B162" s="388" t="s">
        <v>4</v>
      </c>
      <c r="C162" s="351"/>
      <c r="D162" s="387"/>
      <c r="E162" s="387"/>
      <c r="F162" s="372"/>
      <c r="G162" s="484">
        <f t="shared" si="18"/>
        <v>0</v>
      </c>
      <c r="H162" s="478">
        <f t="shared" si="19"/>
        <v>0</v>
      </c>
      <c r="I162" s="479">
        <f t="shared" si="20"/>
        <v>0</v>
      </c>
      <c r="J162" s="480"/>
      <c r="K162" s="357"/>
      <c r="L162" s="481" t="str">
        <f t="shared" si="21"/>
        <v/>
      </c>
      <c r="M162" s="482"/>
      <c r="N162" s="484">
        <v>0</v>
      </c>
      <c r="O162" s="482"/>
      <c r="P162" s="485">
        <f>'REC. COSTS'!C162</f>
        <v>0</v>
      </c>
      <c r="Q162" s="520">
        <f t="shared" si="22"/>
        <v>0</v>
      </c>
      <c r="R162" s="173"/>
      <c r="S162" s="173"/>
    </row>
    <row r="163" spans="1:19" s="1" customFormat="1">
      <c r="A163" s="349">
        <v>311131</v>
      </c>
      <c r="B163" s="362" t="s">
        <v>5</v>
      </c>
      <c r="C163" s="351"/>
      <c r="D163" s="389"/>
      <c r="E163" s="387"/>
      <c r="F163" s="390">
        <f>IF(D163=0,0,+G162)</f>
        <v>0</v>
      </c>
      <c r="G163" s="484">
        <f t="shared" si="18"/>
        <v>0</v>
      </c>
      <c r="H163" s="478">
        <f t="shared" si="19"/>
        <v>0</v>
      </c>
      <c r="I163" s="479">
        <f t="shared" si="20"/>
        <v>0</v>
      </c>
      <c r="J163" s="480"/>
      <c r="K163" s="357"/>
      <c r="L163" s="481" t="str">
        <f t="shared" si="21"/>
        <v/>
      </c>
      <c r="M163" s="482"/>
      <c r="N163" s="484">
        <v>0</v>
      </c>
      <c r="O163" s="482"/>
      <c r="P163" s="485">
        <f>'REC. COSTS'!C163</f>
        <v>0</v>
      </c>
      <c r="Q163" s="520">
        <f t="shared" si="22"/>
        <v>0</v>
      </c>
      <c r="R163" s="173"/>
      <c r="S163" s="173"/>
    </row>
    <row r="164" spans="1:19" s="1" customFormat="1">
      <c r="A164" s="349">
        <v>311142</v>
      </c>
      <c r="B164" s="388" t="s">
        <v>253</v>
      </c>
      <c r="C164" s="351"/>
      <c r="D164" s="387"/>
      <c r="E164" s="387"/>
      <c r="F164" s="372"/>
      <c r="G164" s="484">
        <f t="shared" si="18"/>
        <v>0</v>
      </c>
      <c r="H164" s="478">
        <f t="shared" si="19"/>
        <v>0</v>
      </c>
      <c r="I164" s="479">
        <f t="shared" si="20"/>
        <v>0</v>
      </c>
      <c r="J164" s="480"/>
      <c r="K164" s="357"/>
      <c r="L164" s="481" t="str">
        <f t="shared" si="21"/>
        <v/>
      </c>
      <c r="M164" s="482"/>
      <c r="N164" s="484">
        <v>0</v>
      </c>
      <c r="O164" s="482"/>
      <c r="P164" s="485">
        <f>'REC. COSTS'!C164</f>
        <v>0</v>
      </c>
      <c r="Q164" s="520">
        <f t="shared" si="22"/>
        <v>0</v>
      </c>
      <c r="R164" s="173"/>
      <c r="S164" s="173"/>
    </row>
    <row r="165" spans="1:19" s="1" customFormat="1">
      <c r="A165" s="349">
        <v>311143</v>
      </c>
      <c r="B165" s="362" t="s">
        <v>254</v>
      </c>
      <c r="C165" s="351"/>
      <c r="D165" s="389"/>
      <c r="E165" s="387"/>
      <c r="F165" s="390">
        <f>IF(D165=0,0,+G164)</f>
        <v>0</v>
      </c>
      <c r="G165" s="484">
        <f t="shared" si="18"/>
        <v>0</v>
      </c>
      <c r="H165" s="478">
        <f t="shared" si="19"/>
        <v>0</v>
      </c>
      <c r="I165" s="479">
        <f t="shared" si="20"/>
        <v>0</v>
      </c>
      <c r="J165" s="480"/>
      <c r="K165" s="357"/>
      <c r="L165" s="481" t="str">
        <f t="shared" si="21"/>
        <v/>
      </c>
      <c r="M165" s="482"/>
      <c r="N165" s="484">
        <v>0</v>
      </c>
      <c r="O165" s="482"/>
      <c r="P165" s="485">
        <f>'REC. COSTS'!C165</f>
        <v>0</v>
      </c>
      <c r="Q165" s="520">
        <f t="shared" si="22"/>
        <v>0</v>
      </c>
      <c r="R165" s="173"/>
      <c r="S165" s="173"/>
    </row>
    <row r="166" spans="1:19" s="1" customFormat="1">
      <c r="A166" s="349">
        <v>311150</v>
      </c>
      <c r="B166" s="362" t="s">
        <v>255</v>
      </c>
      <c r="C166" s="351"/>
      <c r="D166" s="387"/>
      <c r="E166" s="387"/>
      <c r="F166" s="372"/>
      <c r="G166" s="484">
        <f t="shared" si="18"/>
        <v>0</v>
      </c>
      <c r="H166" s="478">
        <f t="shared" si="19"/>
        <v>0</v>
      </c>
      <c r="I166" s="479">
        <f t="shared" si="20"/>
        <v>0</v>
      </c>
      <c r="J166" s="480"/>
      <c r="K166" s="357"/>
      <c r="L166" s="481" t="str">
        <f t="shared" si="21"/>
        <v/>
      </c>
      <c r="M166" s="482"/>
      <c r="N166" s="484">
        <v>0</v>
      </c>
      <c r="O166" s="482"/>
      <c r="P166" s="485">
        <f>'REC. COSTS'!C166</f>
        <v>0</v>
      </c>
      <c r="Q166" s="520">
        <f t="shared" si="22"/>
        <v>0</v>
      </c>
      <c r="R166" s="173"/>
      <c r="S166" s="173"/>
    </row>
    <row r="167" spans="1:19" s="1" customFormat="1">
      <c r="A167" s="349">
        <v>311151</v>
      </c>
      <c r="B167" s="362" t="s">
        <v>256</v>
      </c>
      <c r="C167" s="351"/>
      <c r="D167" s="389"/>
      <c r="E167" s="387"/>
      <c r="F167" s="390">
        <f>IF(D167=0,0,+G166)</f>
        <v>0</v>
      </c>
      <c r="G167" s="484">
        <f t="shared" si="18"/>
        <v>0</v>
      </c>
      <c r="H167" s="478">
        <f t="shared" si="19"/>
        <v>0</v>
      </c>
      <c r="I167" s="479">
        <f t="shared" si="20"/>
        <v>0</v>
      </c>
      <c r="J167" s="480"/>
      <c r="K167" s="357"/>
      <c r="L167" s="481" t="str">
        <f t="shared" si="21"/>
        <v/>
      </c>
      <c r="M167" s="482"/>
      <c r="N167" s="484">
        <v>0</v>
      </c>
      <c r="O167" s="482"/>
      <c r="P167" s="485">
        <f>'REC. COSTS'!C167</f>
        <v>0</v>
      </c>
      <c r="Q167" s="520">
        <f t="shared" si="22"/>
        <v>0</v>
      </c>
      <c r="R167" s="173"/>
      <c r="S167" s="173"/>
    </row>
    <row r="168" spans="1:19" s="1" customFormat="1">
      <c r="A168" s="349">
        <v>311152</v>
      </c>
      <c r="B168" s="362" t="s">
        <v>257</v>
      </c>
      <c r="C168" s="351"/>
      <c r="D168" s="387"/>
      <c r="E168" s="387"/>
      <c r="F168" s="372"/>
      <c r="G168" s="484">
        <f t="shared" si="18"/>
        <v>0</v>
      </c>
      <c r="H168" s="478">
        <f t="shared" si="19"/>
        <v>0</v>
      </c>
      <c r="I168" s="479">
        <f t="shared" si="20"/>
        <v>0</v>
      </c>
      <c r="J168" s="480"/>
      <c r="K168" s="357"/>
      <c r="L168" s="481" t="str">
        <f t="shared" si="21"/>
        <v/>
      </c>
      <c r="M168" s="482"/>
      <c r="N168" s="484">
        <v>0</v>
      </c>
      <c r="O168" s="482"/>
      <c r="P168" s="485">
        <f>'REC. COSTS'!C168</f>
        <v>0</v>
      </c>
      <c r="Q168" s="520">
        <f t="shared" si="22"/>
        <v>0</v>
      </c>
      <c r="R168" s="173"/>
      <c r="S168" s="173"/>
    </row>
    <row r="169" spans="1:19" s="1" customFormat="1">
      <c r="A169" s="349">
        <v>311153</v>
      </c>
      <c r="B169" s="362" t="s">
        <v>258</v>
      </c>
      <c r="C169" s="351"/>
      <c r="D169" s="389"/>
      <c r="E169" s="387"/>
      <c r="F169" s="390">
        <f>IF(D169=0,0,+G168)</f>
        <v>0</v>
      </c>
      <c r="G169" s="484">
        <f t="shared" si="18"/>
        <v>0</v>
      </c>
      <c r="H169" s="478">
        <f t="shared" si="19"/>
        <v>0</v>
      </c>
      <c r="I169" s="479">
        <f t="shared" si="20"/>
        <v>0</v>
      </c>
      <c r="J169" s="480"/>
      <c r="K169" s="357"/>
      <c r="L169" s="481" t="str">
        <f t="shared" si="21"/>
        <v/>
      </c>
      <c r="M169" s="482"/>
      <c r="N169" s="484">
        <v>0</v>
      </c>
      <c r="O169" s="482"/>
      <c r="P169" s="485">
        <f>'REC. COSTS'!C169</f>
        <v>0</v>
      </c>
      <c r="Q169" s="520">
        <f t="shared" si="22"/>
        <v>0</v>
      </c>
      <c r="R169" s="173"/>
      <c r="S169" s="173"/>
    </row>
    <row r="170" spans="1:19" s="1" customFormat="1">
      <c r="A170" s="349">
        <v>311170</v>
      </c>
      <c r="B170" s="388" t="s">
        <v>259</v>
      </c>
      <c r="C170" s="351"/>
      <c r="D170" s="387"/>
      <c r="E170" s="387"/>
      <c r="F170" s="372"/>
      <c r="G170" s="484">
        <f t="shared" si="18"/>
        <v>0</v>
      </c>
      <c r="H170" s="478">
        <f t="shared" si="19"/>
        <v>0</v>
      </c>
      <c r="I170" s="479">
        <f t="shared" si="20"/>
        <v>0</v>
      </c>
      <c r="J170" s="480"/>
      <c r="K170" s="357"/>
      <c r="L170" s="481" t="str">
        <f t="shared" si="21"/>
        <v/>
      </c>
      <c r="M170" s="482"/>
      <c r="N170" s="484">
        <v>0</v>
      </c>
      <c r="O170" s="482"/>
      <c r="P170" s="485">
        <f>'REC. COSTS'!C170</f>
        <v>0</v>
      </c>
      <c r="Q170" s="520">
        <f t="shared" si="22"/>
        <v>0</v>
      </c>
      <c r="R170" s="173"/>
      <c r="S170" s="173"/>
    </row>
    <row r="171" spans="1:19" s="1" customFormat="1">
      <c r="A171" s="349">
        <v>311171</v>
      </c>
      <c r="B171" s="362" t="s">
        <v>260</v>
      </c>
      <c r="C171" s="351"/>
      <c r="D171" s="389"/>
      <c r="E171" s="387"/>
      <c r="F171" s="390">
        <f>IF(D171=0,0,+G170)</f>
        <v>0</v>
      </c>
      <c r="G171" s="484">
        <f t="shared" si="18"/>
        <v>0</v>
      </c>
      <c r="H171" s="478">
        <f t="shared" si="19"/>
        <v>0</v>
      </c>
      <c r="I171" s="479">
        <f t="shared" si="20"/>
        <v>0</v>
      </c>
      <c r="J171" s="480"/>
      <c r="K171" s="357"/>
      <c r="L171" s="481" t="str">
        <f t="shared" si="21"/>
        <v/>
      </c>
      <c r="M171" s="482"/>
      <c r="N171" s="484">
        <v>0</v>
      </c>
      <c r="O171" s="482"/>
      <c r="P171" s="485">
        <f>'REC. COSTS'!C171</f>
        <v>0</v>
      </c>
      <c r="Q171" s="520">
        <f t="shared" si="22"/>
        <v>0</v>
      </c>
      <c r="R171" s="173"/>
      <c r="S171" s="173"/>
    </row>
    <row r="172" spans="1:19" s="1" customFormat="1">
      <c r="A172" s="349">
        <v>311180</v>
      </c>
      <c r="B172" s="388" t="s">
        <v>261</v>
      </c>
      <c r="C172" s="351"/>
      <c r="D172" s="387"/>
      <c r="E172" s="387"/>
      <c r="F172" s="372"/>
      <c r="G172" s="484">
        <f t="shared" si="18"/>
        <v>0</v>
      </c>
      <c r="H172" s="478">
        <f t="shared" si="19"/>
        <v>0</v>
      </c>
      <c r="I172" s="479">
        <f t="shared" si="20"/>
        <v>0</v>
      </c>
      <c r="J172" s="480"/>
      <c r="K172" s="357"/>
      <c r="L172" s="481" t="str">
        <f t="shared" si="21"/>
        <v/>
      </c>
      <c r="M172" s="482"/>
      <c r="N172" s="484">
        <v>0</v>
      </c>
      <c r="O172" s="482"/>
      <c r="P172" s="485">
        <f>'REC. COSTS'!C172</f>
        <v>0</v>
      </c>
      <c r="Q172" s="520">
        <f t="shared" si="22"/>
        <v>0</v>
      </c>
      <c r="R172" s="173"/>
      <c r="S172" s="173"/>
    </row>
    <row r="173" spans="1:19" s="1" customFormat="1">
      <c r="A173" s="349">
        <v>311181</v>
      </c>
      <c r="B173" s="362" t="s">
        <v>262</v>
      </c>
      <c r="C173" s="351"/>
      <c r="D173" s="389"/>
      <c r="E173" s="387"/>
      <c r="F173" s="390">
        <f>IF(D173=0,0,+G172)</f>
        <v>0</v>
      </c>
      <c r="G173" s="484">
        <f t="shared" si="18"/>
        <v>0</v>
      </c>
      <c r="H173" s="478">
        <f t="shared" si="19"/>
        <v>0</v>
      </c>
      <c r="I173" s="479">
        <f t="shared" si="20"/>
        <v>0</v>
      </c>
      <c r="J173" s="480"/>
      <c r="K173" s="357"/>
      <c r="L173" s="481" t="str">
        <f t="shared" si="21"/>
        <v/>
      </c>
      <c r="M173" s="482"/>
      <c r="N173" s="484">
        <v>0</v>
      </c>
      <c r="O173" s="482"/>
      <c r="P173" s="485">
        <f>'REC. COSTS'!C173</f>
        <v>0</v>
      </c>
      <c r="Q173" s="520">
        <f t="shared" si="22"/>
        <v>0</v>
      </c>
      <c r="R173" s="173"/>
      <c r="S173" s="173"/>
    </row>
    <row r="174" spans="1:19" s="1" customFormat="1">
      <c r="A174" s="349">
        <v>311190</v>
      </c>
      <c r="B174" s="362" t="s">
        <v>263</v>
      </c>
      <c r="C174" s="351"/>
      <c r="D174" s="387"/>
      <c r="E174" s="387"/>
      <c r="F174" s="372"/>
      <c r="G174" s="484">
        <f t="shared" si="18"/>
        <v>0</v>
      </c>
      <c r="H174" s="478">
        <f t="shared" si="19"/>
        <v>0</v>
      </c>
      <c r="I174" s="479">
        <f t="shared" si="20"/>
        <v>0</v>
      </c>
      <c r="J174" s="480"/>
      <c r="K174" s="357"/>
      <c r="L174" s="481" t="str">
        <f t="shared" si="21"/>
        <v/>
      </c>
      <c r="M174" s="482"/>
      <c r="N174" s="484">
        <v>0</v>
      </c>
      <c r="O174" s="482"/>
      <c r="P174" s="485">
        <f>'REC. COSTS'!C174</f>
        <v>0</v>
      </c>
      <c r="Q174" s="520">
        <f t="shared" si="22"/>
        <v>0</v>
      </c>
      <c r="R174" s="173"/>
      <c r="S174" s="173"/>
    </row>
    <row r="175" spans="1:19" s="1" customFormat="1">
      <c r="A175" s="349">
        <v>311191</v>
      </c>
      <c r="B175" s="362" t="s">
        <v>264</v>
      </c>
      <c r="C175" s="351"/>
      <c r="D175" s="389"/>
      <c r="E175" s="387"/>
      <c r="F175" s="390">
        <f>IF(D175=0,0,+G174)</f>
        <v>0</v>
      </c>
      <c r="G175" s="484">
        <f t="shared" si="18"/>
        <v>0</v>
      </c>
      <c r="H175" s="478">
        <f t="shared" si="19"/>
        <v>0</v>
      </c>
      <c r="I175" s="479">
        <f t="shared" si="20"/>
        <v>0</v>
      </c>
      <c r="J175" s="480"/>
      <c r="K175" s="357"/>
      <c r="L175" s="481" t="str">
        <f t="shared" si="21"/>
        <v/>
      </c>
      <c r="M175" s="482"/>
      <c r="N175" s="484">
        <v>0</v>
      </c>
      <c r="O175" s="482"/>
      <c r="P175" s="485">
        <f>'REC. COSTS'!C175</f>
        <v>0</v>
      </c>
      <c r="Q175" s="520">
        <f t="shared" si="22"/>
        <v>0</v>
      </c>
      <c r="R175" s="173"/>
      <c r="S175" s="173"/>
    </row>
    <row r="176" spans="1:19" s="1" customFormat="1">
      <c r="A176" s="349">
        <v>313720</v>
      </c>
      <c r="B176" s="362" t="s">
        <v>265</v>
      </c>
      <c r="C176" s="351"/>
      <c r="D176" s="387"/>
      <c r="E176" s="387"/>
      <c r="F176" s="372"/>
      <c r="G176" s="484">
        <f t="shared" si="18"/>
        <v>0</v>
      </c>
      <c r="H176" s="478">
        <f t="shared" si="19"/>
        <v>0</v>
      </c>
      <c r="I176" s="479">
        <f t="shared" si="20"/>
        <v>0</v>
      </c>
      <c r="J176" s="480"/>
      <c r="K176" s="357"/>
      <c r="L176" s="481" t="str">
        <f t="shared" si="21"/>
        <v/>
      </c>
      <c r="M176" s="482"/>
      <c r="N176" s="484">
        <v>0</v>
      </c>
      <c r="O176" s="482"/>
      <c r="P176" s="485">
        <f>'REC. COSTS'!C176</f>
        <v>0</v>
      </c>
      <c r="Q176" s="520">
        <f t="shared" si="22"/>
        <v>0</v>
      </c>
      <c r="R176" s="173"/>
      <c r="S176" s="173"/>
    </row>
    <row r="177" spans="1:19" s="1" customFormat="1">
      <c r="A177" s="349">
        <v>313721</v>
      </c>
      <c r="B177" s="362" t="s">
        <v>266</v>
      </c>
      <c r="C177" s="351"/>
      <c r="D177" s="389"/>
      <c r="E177" s="387"/>
      <c r="F177" s="390">
        <f>IF(D177=0,0,+G176)</f>
        <v>0</v>
      </c>
      <c r="G177" s="484">
        <f t="shared" si="18"/>
        <v>0</v>
      </c>
      <c r="H177" s="478">
        <f t="shared" si="19"/>
        <v>0</v>
      </c>
      <c r="I177" s="479">
        <f t="shared" si="20"/>
        <v>0</v>
      </c>
      <c r="J177" s="480"/>
      <c r="K177" s="357"/>
      <c r="L177" s="481" t="str">
        <f t="shared" si="21"/>
        <v/>
      </c>
      <c r="M177" s="482"/>
      <c r="N177" s="484">
        <v>0</v>
      </c>
      <c r="O177" s="482"/>
      <c r="P177" s="485">
        <f>'REC. COSTS'!C177</f>
        <v>0</v>
      </c>
      <c r="Q177" s="520">
        <f t="shared" si="22"/>
        <v>0</v>
      </c>
      <c r="R177" s="173"/>
      <c r="S177" s="173"/>
    </row>
    <row r="178" spans="1:19" s="1" customFormat="1">
      <c r="A178" s="349">
        <v>314010</v>
      </c>
      <c r="B178" s="388" t="s">
        <v>182</v>
      </c>
      <c r="C178" s="351"/>
      <c r="D178" s="387"/>
      <c r="E178" s="387"/>
      <c r="F178" s="372"/>
      <c r="G178" s="484">
        <f t="shared" si="18"/>
        <v>0</v>
      </c>
      <c r="H178" s="478">
        <f t="shared" si="19"/>
        <v>0</v>
      </c>
      <c r="I178" s="479">
        <f t="shared" si="20"/>
        <v>0</v>
      </c>
      <c r="J178" s="480"/>
      <c r="K178" s="357"/>
      <c r="L178" s="481" t="str">
        <f t="shared" si="21"/>
        <v/>
      </c>
      <c r="M178" s="482"/>
      <c r="N178" s="484">
        <v>0</v>
      </c>
      <c r="O178" s="482"/>
      <c r="P178" s="485">
        <f>'REC. COSTS'!C178</f>
        <v>0</v>
      </c>
      <c r="Q178" s="520">
        <f t="shared" si="22"/>
        <v>0</v>
      </c>
      <c r="R178" s="173"/>
      <c r="S178" s="173"/>
    </row>
    <row r="179" spans="1:19" s="1" customFormat="1">
      <c r="A179" s="349">
        <v>314012</v>
      </c>
      <c r="B179" s="362" t="s">
        <v>267</v>
      </c>
      <c r="C179" s="351"/>
      <c r="D179" s="387"/>
      <c r="E179" s="387"/>
      <c r="F179" s="372"/>
      <c r="G179" s="484">
        <f t="shared" si="18"/>
        <v>0</v>
      </c>
      <c r="H179" s="478">
        <f t="shared" si="19"/>
        <v>0</v>
      </c>
      <c r="I179" s="479">
        <f t="shared" si="20"/>
        <v>0</v>
      </c>
      <c r="J179" s="480"/>
      <c r="K179" s="357"/>
      <c r="L179" s="481" t="str">
        <f t="shared" si="21"/>
        <v/>
      </c>
      <c r="M179" s="482"/>
      <c r="N179" s="484">
        <v>0</v>
      </c>
      <c r="O179" s="482"/>
      <c r="P179" s="485">
        <f>'REC. COSTS'!C179</f>
        <v>0</v>
      </c>
      <c r="Q179" s="520">
        <f t="shared" si="22"/>
        <v>0</v>
      </c>
      <c r="R179" s="173"/>
      <c r="S179" s="173"/>
    </row>
    <row r="180" spans="1:19" s="1" customFormat="1">
      <c r="A180" s="349">
        <v>314013</v>
      </c>
      <c r="B180" s="388" t="s">
        <v>268</v>
      </c>
      <c r="C180" s="351"/>
      <c r="D180" s="389"/>
      <c r="E180" s="387"/>
      <c r="F180" s="390">
        <f>IF(D180=0,0,+G179)</f>
        <v>0</v>
      </c>
      <c r="G180" s="484">
        <f t="shared" si="18"/>
        <v>0</v>
      </c>
      <c r="H180" s="478">
        <f t="shared" si="19"/>
        <v>0</v>
      </c>
      <c r="I180" s="479">
        <f t="shared" si="20"/>
        <v>0</v>
      </c>
      <c r="J180" s="480"/>
      <c r="K180" s="357"/>
      <c r="L180" s="481" t="str">
        <f t="shared" si="21"/>
        <v/>
      </c>
      <c r="M180" s="482"/>
      <c r="N180" s="484">
        <v>0</v>
      </c>
      <c r="O180" s="482"/>
      <c r="P180" s="485">
        <f>'REC. COSTS'!C180</f>
        <v>0</v>
      </c>
      <c r="Q180" s="520">
        <f t="shared" si="22"/>
        <v>0</v>
      </c>
      <c r="R180" s="173"/>
      <c r="S180" s="173"/>
    </row>
    <row r="181" spans="1:19" s="1" customFormat="1">
      <c r="A181" s="349">
        <v>314014</v>
      </c>
      <c r="B181" s="362" t="s">
        <v>221</v>
      </c>
      <c r="C181" s="351"/>
      <c r="D181" s="387"/>
      <c r="E181" s="387"/>
      <c r="F181" s="372"/>
      <c r="G181" s="484">
        <f t="shared" si="18"/>
        <v>0</v>
      </c>
      <c r="H181" s="478">
        <f t="shared" si="19"/>
        <v>0</v>
      </c>
      <c r="I181" s="479">
        <f t="shared" si="20"/>
        <v>0</v>
      </c>
      <c r="J181" s="480"/>
      <c r="K181" s="357"/>
      <c r="L181" s="481" t="str">
        <f t="shared" si="21"/>
        <v/>
      </c>
      <c r="M181" s="482"/>
      <c r="N181" s="484">
        <v>0</v>
      </c>
      <c r="O181" s="482"/>
      <c r="P181" s="485">
        <f>'REC. COSTS'!C181</f>
        <v>0</v>
      </c>
      <c r="Q181" s="520">
        <f t="shared" si="22"/>
        <v>0</v>
      </c>
      <c r="R181" s="173"/>
      <c r="S181" s="173"/>
    </row>
    <row r="182" spans="1:19" s="1" customFormat="1">
      <c r="A182" s="349">
        <v>314015</v>
      </c>
      <c r="B182" s="362" t="s">
        <v>222</v>
      </c>
      <c r="C182" s="351"/>
      <c r="D182" s="389"/>
      <c r="E182" s="387"/>
      <c r="F182" s="390">
        <f>IF(D182=0,0,+G181)</f>
        <v>0</v>
      </c>
      <c r="G182" s="484">
        <f t="shared" si="18"/>
        <v>0</v>
      </c>
      <c r="H182" s="478">
        <f t="shared" si="19"/>
        <v>0</v>
      </c>
      <c r="I182" s="479">
        <f t="shared" si="20"/>
        <v>0</v>
      </c>
      <c r="J182" s="480"/>
      <c r="K182" s="357"/>
      <c r="L182" s="481" t="str">
        <f t="shared" si="21"/>
        <v/>
      </c>
      <c r="M182" s="482"/>
      <c r="N182" s="484">
        <v>0</v>
      </c>
      <c r="O182" s="482"/>
      <c r="P182" s="485">
        <f>'REC. COSTS'!C182</f>
        <v>0</v>
      </c>
      <c r="Q182" s="520">
        <f t="shared" si="22"/>
        <v>0</v>
      </c>
      <c r="R182" s="173"/>
      <c r="S182" s="173"/>
    </row>
    <row r="183" spans="1:19" s="1" customFormat="1">
      <c r="A183" s="349">
        <v>314020</v>
      </c>
      <c r="B183" s="362" t="s">
        <v>269</v>
      </c>
      <c r="C183" s="351"/>
      <c r="D183" s="387"/>
      <c r="E183" s="387"/>
      <c r="F183" s="372"/>
      <c r="G183" s="484">
        <f t="shared" si="18"/>
        <v>0</v>
      </c>
      <c r="H183" s="478">
        <f t="shared" si="19"/>
        <v>0</v>
      </c>
      <c r="I183" s="479">
        <f t="shared" si="20"/>
        <v>0</v>
      </c>
      <c r="J183" s="480"/>
      <c r="K183" s="357"/>
      <c r="L183" s="481" t="str">
        <f t="shared" si="21"/>
        <v/>
      </c>
      <c r="M183" s="482"/>
      <c r="N183" s="484">
        <v>0</v>
      </c>
      <c r="O183" s="482"/>
      <c r="P183" s="485">
        <f>'REC. COSTS'!C183</f>
        <v>0</v>
      </c>
      <c r="Q183" s="520">
        <f t="shared" si="22"/>
        <v>0</v>
      </c>
      <c r="R183" s="173"/>
      <c r="S183" s="173"/>
    </row>
    <row r="184" spans="1:19" s="1" customFormat="1">
      <c r="A184" s="349">
        <v>314022</v>
      </c>
      <c r="B184" s="362" t="s">
        <v>270</v>
      </c>
      <c r="C184" s="351"/>
      <c r="D184" s="387"/>
      <c r="E184" s="387"/>
      <c r="F184" s="372"/>
      <c r="G184" s="484">
        <f t="shared" si="18"/>
        <v>0</v>
      </c>
      <c r="H184" s="478">
        <f t="shared" si="19"/>
        <v>0</v>
      </c>
      <c r="I184" s="479">
        <f t="shared" si="20"/>
        <v>0</v>
      </c>
      <c r="J184" s="480"/>
      <c r="K184" s="357"/>
      <c r="L184" s="481" t="str">
        <f t="shared" si="21"/>
        <v/>
      </c>
      <c r="M184" s="482"/>
      <c r="N184" s="484">
        <v>0</v>
      </c>
      <c r="O184" s="482"/>
      <c r="P184" s="485">
        <f>'REC. COSTS'!C184</f>
        <v>0</v>
      </c>
      <c r="Q184" s="520">
        <f t="shared" si="22"/>
        <v>0</v>
      </c>
      <c r="R184" s="173"/>
      <c r="S184" s="173"/>
    </row>
    <row r="185" spans="1:19" s="1" customFormat="1">
      <c r="A185" s="349">
        <v>314023</v>
      </c>
      <c r="B185" s="362" t="s">
        <v>271</v>
      </c>
      <c r="C185" s="351"/>
      <c r="D185" s="389"/>
      <c r="E185" s="387"/>
      <c r="F185" s="390">
        <f>IF(D185=0,0,+G184)</f>
        <v>0</v>
      </c>
      <c r="G185" s="484">
        <f t="shared" si="18"/>
        <v>0</v>
      </c>
      <c r="H185" s="478">
        <f t="shared" si="19"/>
        <v>0</v>
      </c>
      <c r="I185" s="479">
        <f t="shared" si="20"/>
        <v>0</v>
      </c>
      <c r="J185" s="480"/>
      <c r="K185" s="357"/>
      <c r="L185" s="481" t="str">
        <f t="shared" si="21"/>
        <v/>
      </c>
      <c r="M185" s="482"/>
      <c r="N185" s="484">
        <v>0</v>
      </c>
      <c r="O185" s="482"/>
      <c r="P185" s="485">
        <f>'REC. COSTS'!C185</f>
        <v>0</v>
      </c>
      <c r="Q185" s="520">
        <f t="shared" si="22"/>
        <v>0</v>
      </c>
      <c r="R185" s="173"/>
      <c r="S185" s="173"/>
    </row>
    <row r="186" spans="1:19" s="1" customFormat="1">
      <c r="A186" s="349">
        <v>314030</v>
      </c>
      <c r="B186" s="362" t="s">
        <v>272</v>
      </c>
      <c r="C186" s="351"/>
      <c r="D186" s="387"/>
      <c r="E186" s="387"/>
      <c r="F186" s="372"/>
      <c r="G186" s="484">
        <f t="shared" si="18"/>
        <v>0</v>
      </c>
      <c r="H186" s="478">
        <f t="shared" si="19"/>
        <v>0</v>
      </c>
      <c r="I186" s="479">
        <f t="shared" si="20"/>
        <v>0</v>
      </c>
      <c r="J186" s="480"/>
      <c r="K186" s="357"/>
      <c r="L186" s="481" t="str">
        <f t="shared" si="21"/>
        <v/>
      </c>
      <c r="M186" s="482"/>
      <c r="N186" s="484">
        <v>0</v>
      </c>
      <c r="O186" s="482"/>
      <c r="P186" s="485">
        <f>'REC. COSTS'!C186</f>
        <v>0</v>
      </c>
      <c r="Q186" s="520">
        <f t="shared" si="22"/>
        <v>0</v>
      </c>
      <c r="R186" s="173"/>
      <c r="S186" s="173"/>
    </row>
    <row r="187" spans="1:19" s="1" customFormat="1">
      <c r="A187" s="349">
        <v>314031</v>
      </c>
      <c r="B187" s="362" t="s">
        <v>273</v>
      </c>
      <c r="C187" s="351"/>
      <c r="D187" s="389"/>
      <c r="E187" s="387"/>
      <c r="F187" s="390">
        <f>IF(D187=0,0,+G186)</f>
        <v>0</v>
      </c>
      <c r="G187" s="484">
        <f t="shared" si="18"/>
        <v>0</v>
      </c>
      <c r="H187" s="478">
        <f t="shared" si="19"/>
        <v>0</v>
      </c>
      <c r="I187" s="479">
        <f t="shared" si="20"/>
        <v>0</v>
      </c>
      <c r="J187" s="480"/>
      <c r="K187" s="357"/>
      <c r="L187" s="481" t="str">
        <f t="shared" si="21"/>
        <v/>
      </c>
      <c r="M187" s="482"/>
      <c r="N187" s="484">
        <v>0</v>
      </c>
      <c r="O187" s="482"/>
      <c r="P187" s="485">
        <f>'REC. COSTS'!C187</f>
        <v>0</v>
      </c>
      <c r="Q187" s="520">
        <f t="shared" si="22"/>
        <v>0</v>
      </c>
      <c r="R187" s="173"/>
      <c r="S187" s="173"/>
    </row>
    <row r="188" spans="1:19" s="1" customFormat="1">
      <c r="A188" s="349">
        <v>314040</v>
      </c>
      <c r="B188" s="388" t="s">
        <v>274</v>
      </c>
      <c r="C188" s="351"/>
      <c r="D188" s="387"/>
      <c r="E188" s="387"/>
      <c r="F188" s="372"/>
      <c r="G188" s="484">
        <f t="shared" si="18"/>
        <v>0</v>
      </c>
      <c r="H188" s="478">
        <f t="shared" si="19"/>
        <v>0</v>
      </c>
      <c r="I188" s="479">
        <f t="shared" si="20"/>
        <v>0</v>
      </c>
      <c r="J188" s="480"/>
      <c r="K188" s="357"/>
      <c r="L188" s="481" t="str">
        <f t="shared" si="21"/>
        <v/>
      </c>
      <c r="M188" s="482"/>
      <c r="N188" s="484">
        <v>0</v>
      </c>
      <c r="O188" s="482"/>
      <c r="P188" s="485">
        <f>'REC. COSTS'!C188</f>
        <v>0</v>
      </c>
      <c r="Q188" s="520">
        <f t="shared" si="22"/>
        <v>0</v>
      </c>
      <c r="R188" s="173"/>
      <c r="S188" s="173"/>
    </row>
    <row r="189" spans="1:19" s="1" customFormat="1">
      <c r="A189" s="349">
        <v>314041</v>
      </c>
      <c r="B189" s="362" t="s">
        <v>275</v>
      </c>
      <c r="C189" s="351"/>
      <c r="D189" s="389"/>
      <c r="E189" s="387"/>
      <c r="F189" s="390">
        <f>IF(D189=0,0,+G188)</f>
        <v>0</v>
      </c>
      <c r="G189" s="484">
        <f t="shared" si="18"/>
        <v>0</v>
      </c>
      <c r="H189" s="478">
        <f t="shared" si="19"/>
        <v>0</v>
      </c>
      <c r="I189" s="479">
        <f t="shared" si="20"/>
        <v>0</v>
      </c>
      <c r="J189" s="480"/>
      <c r="K189" s="357"/>
      <c r="L189" s="481" t="str">
        <f t="shared" si="21"/>
        <v/>
      </c>
      <c r="M189" s="482"/>
      <c r="N189" s="484">
        <v>0</v>
      </c>
      <c r="O189" s="482"/>
      <c r="P189" s="485">
        <f>'REC. COSTS'!C189</f>
        <v>0</v>
      </c>
      <c r="Q189" s="520">
        <f t="shared" si="22"/>
        <v>0</v>
      </c>
      <c r="R189" s="173"/>
      <c r="S189" s="173"/>
    </row>
    <row r="190" spans="1:19" s="1" customFormat="1">
      <c r="A190" s="349">
        <v>314050</v>
      </c>
      <c r="B190" s="362" t="s">
        <v>276</v>
      </c>
      <c r="C190" s="351"/>
      <c r="D190" s="387"/>
      <c r="E190" s="387"/>
      <c r="F190" s="401"/>
      <c r="G190" s="484">
        <f t="shared" si="18"/>
        <v>0</v>
      </c>
      <c r="H190" s="478">
        <f t="shared" si="19"/>
        <v>0</v>
      </c>
      <c r="I190" s="479">
        <f t="shared" si="20"/>
        <v>0</v>
      </c>
      <c r="J190" s="480"/>
      <c r="K190" s="357"/>
      <c r="L190" s="481" t="str">
        <f t="shared" si="21"/>
        <v/>
      </c>
      <c r="M190" s="482"/>
      <c r="N190" s="484">
        <v>0</v>
      </c>
      <c r="O190" s="482"/>
      <c r="P190" s="485">
        <f>'REC. COSTS'!C190</f>
        <v>0</v>
      </c>
      <c r="Q190" s="520">
        <f t="shared" si="22"/>
        <v>0</v>
      </c>
      <c r="R190" s="173"/>
      <c r="S190" s="173"/>
    </row>
    <row r="191" spans="1:19" s="1" customFormat="1">
      <c r="A191" s="349">
        <v>314052</v>
      </c>
      <c r="B191" s="362" t="s">
        <v>277</v>
      </c>
      <c r="C191" s="351"/>
      <c r="D191" s="387"/>
      <c r="E191" s="387"/>
      <c r="F191" s="401"/>
      <c r="G191" s="484">
        <f t="shared" si="18"/>
        <v>0</v>
      </c>
      <c r="H191" s="478">
        <f t="shared" si="19"/>
        <v>0</v>
      </c>
      <c r="I191" s="479">
        <f t="shared" si="20"/>
        <v>0</v>
      </c>
      <c r="J191" s="480"/>
      <c r="K191" s="357"/>
      <c r="L191" s="481" t="str">
        <f t="shared" si="21"/>
        <v/>
      </c>
      <c r="M191" s="482"/>
      <c r="N191" s="484">
        <v>0</v>
      </c>
      <c r="O191" s="482"/>
      <c r="P191" s="485">
        <f>'REC. COSTS'!C191</f>
        <v>0</v>
      </c>
      <c r="Q191" s="520">
        <f t="shared" si="22"/>
        <v>0</v>
      </c>
      <c r="R191" s="173"/>
      <c r="S191" s="173"/>
    </row>
    <row r="192" spans="1:19" s="1" customFormat="1">
      <c r="A192" s="349">
        <v>314090</v>
      </c>
      <c r="B192" s="388" t="s">
        <v>184</v>
      </c>
      <c r="C192" s="351"/>
      <c r="D192" s="387"/>
      <c r="E192" s="387"/>
      <c r="F192" s="372"/>
      <c r="G192" s="484">
        <f t="shared" si="18"/>
        <v>0</v>
      </c>
      <c r="H192" s="478">
        <f t="shared" si="19"/>
        <v>0</v>
      </c>
      <c r="I192" s="479">
        <f t="shared" si="20"/>
        <v>0</v>
      </c>
      <c r="J192" s="480"/>
      <c r="K192" s="357"/>
      <c r="L192" s="481" t="str">
        <f t="shared" si="21"/>
        <v/>
      </c>
      <c r="M192" s="482"/>
      <c r="N192" s="484">
        <v>0</v>
      </c>
      <c r="O192" s="482"/>
      <c r="P192" s="485">
        <f>'REC. COSTS'!C192</f>
        <v>0</v>
      </c>
      <c r="Q192" s="520">
        <f t="shared" si="22"/>
        <v>0</v>
      </c>
      <c r="R192" s="173"/>
      <c r="S192" s="173"/>
    </row>
    <row r="193" spans="1:19" s="1" customFormat="1">
      <c r="A193" s="349">
        <v>314091</v>
      </c>
      <c r="B193" s="362" t="s">
        <v>185</v>
      </c>
      <c r="C193" s="351"/>
      <c r="D193" s="389"/>
      <c r="E193" s="387"/>
      <c r="F193" s="390">
        <f>IF(D193=0,0,+G192)</f>
        <v>0</v>
      </c>
      <c r="G193" s="484">
        <f t="shared" si="18"/>
        <v>0</v>
      </c>
      <c r="H193" s="478">
        <f t="shared" si="19"/>
        <v>0</v>
      </c>
      <c r="I193" s="479">
        <f t="shared" si="20"/>
        <v>0</v>
      </c>
      <c r="J193" s="480"/>
      <c r="K193" s="357"/>
      <c r="L193" s="481" t="str">
        <f t="shared" si="21"/>
        <v/>
      </c>
      <c r="M193" s="482"/>
      <c r="N193" s="484">
        <v>0</v>
      </c>
      <c r="O193" s="482"/>
      <c r="P193" s="485">
        <f>'REC. COSTS'!C193</f>
        <v>0</v>
      </c>
      <c r="Q193" s="520">
        <f t="shared" si="22"/>
        <v>0</v>
      </c>
      <c r="R193" s="173"/>
      <c r="S193" s="173"/>
    </row>
    <row r="194" spans="1:19" s="1" customFormat="1">
      <c r="A194" s="349">
        <v>314092</v>
      </c>
      <c r="B194" s="388" t="s">
        <v>223</v>
      </c>
      <c r="C194" s="351"/>
      <c r="D194" s="387"/>
      <c r="E194" s="387"/>
      <c r="F194" s="372"/>
      <c r="G194" s="484">
        <f t="shared" si="18"/>
        <v>0</v>
      </c>
      <c r="H194" s="478">
        <f t="shared" si="19"/>
        <v>0</v>
      </c>
      <c r="I194" s="479">
        <f t="shared" si="20"/>
        <v>0</v>
      </c>
      <c r="J194" s="480"/>
      <c r="K194" s="357"/>
      <c r="L194" s="481" t="str">
        <f t="shared" si="21"/>
        <v/>
      </c>
      <c r="M194" s="482"/>
      <c r="N194" s="484">
        <v>0</v>
      </c>
      <c r="O194" s="482"/>
      <c r="P194" s="485">
        <f>'REC. COSTS'!C194</f>
        <v>0</v>
      </c>
      <c r="Q194" s="520">
        <f t="shared" si="22"/>
        <v>0</v>
      </c>
      <c r="R194" s="173"/>
      <c r="S194" s="173"/>
    </row>
    <row r="195" spans="1:19" s="1" customFormat="1">
      <c r="A195" s="349">
        <v>314095</v>
      </c>
      <c r="B195" s="362" t="s">
        <v>186</v>
      </c>
      <c r="C195" s="351"/>
      <c r="D195" s="391"/>
      <c r="E195" s="391"/>
      <c r="F195" s="367"/>
      <c r="G195" s="501">
        <f>SUM(I154:I194)</f>
        <v>0</v>
      </c>
      <c r="H195" s="368"/>
      <c r="I195" s="486" t="s">
        <v>723</v>
      </c>
      <c r="J195" s="486"/>
      <c r="K195" s="510"/>
      <c r="L195" s="481"/>
      <c r="M195" s="482"/>
      <c r="N195" s="501">
        <v>0</v>
      </c>
      <c r="O195" s="482"/>
      <c r="P195" s="485">
        <f>'REC. COSTS'!C195</f>
        <v>0</v>
      </c>
      <c r="Q195" s="520">
        <f t="shared" si="22"/>
        <v>0</v>
      </c>
      <c r="R195" s="173"/>
      <c r="S195" s="173"/>
    </row>
    <row r="196" spans="1:19" s="1" customFormat="1">
      <c r="A196" s="349">
        <v>316122</v>
      </c>
      <c r="B196" s="362" t="s">
        <v>278</v>
      </c>
      <c r="C196" s="351"/>
      <c r="D196" s="387"/>
      <c r="E196" s="387"/>
      <c r="F196" s="372"/>
      <c r="G196" s="484">
        <f t="shared" ref="G196:G235" si="23">IF(X=0,(IF(Me=0,Sa,Me*Sa)),(IF(Me=0,Sa*X,Me*X*Sa)))</f>
        <v>0</v>
      </c>
      <c r="H196" s="368"/>
      <c r="I196" s="480"/>
      <c r="J196" s="480"/>
      <c r="K196" s="357"/>
      <c r="L196" s="481" t="str">
        <f t="shared" si="21"/>
        <v/>
      </c>
      <c r="M196" s="482"/>
      <c r="N196" s="484">
        <v>0</v>
      </c>
      <c r="O196" s="482"/>
      <c r="P196" s="485">
        <f>'REC. COSTS'!C196</f>
        <v>0</v>
      </c>
      <c r="Q196" s="520">
        <f t="shared" si="22"/>
        <v>0</v>
      </c>
      <c r="R196" s="173"/>
      <c r="S196" s="173"/>
    </row>
    <row r="197" spans="1:19" s="1" customFormat="1">
      <c r="A197" s="349">
        <v>316130</v>
      </c>
      <c r="B197" s="362" t="s">
        <v>279</v>
      </c>
      <c r="C197" s="351"/>
      <c r="D197" s="387"/>
      <c r="E197" s="387"/>
      <c r="F197" s="372"/>
      <c r="G197" s="484">
        <f t="shared" si="23"/>
        <v>0</v>
      </c>
      <c r="H197" s="368"/>
      <c r="I197" s="480"/>
      <c r="J197" s="480"/>
      <c r="K197" s="357"/>
      <c r="L197" s="481" t="str">
        <f t="shared" si="21"/>
        <v/>
      </c>
      <c r="M197" s="482"/>
      <c r="N197" s="484">
        <v>0</v>
      </c>
      <c r="O197" s="482"/>
      <c r="P197" s="485">
        <f>'REC. COSTS'!C197</f>
        <v>0</v>
      </c>
      <c r="Q197" s="520">
        <f t="shared" si="22"/>
        <v>0</v>
      </c>
      <c r="R197" s="173"/>
      <c r="S197" s="173"/>
    </row>
    <row r="198" spans="1:19" s="1" customFormat="1">
      <c r="A198" s="349">
        <v>316131</v>
      </c>
      <c r="B198" s="362" t="s">
        <v>280</v>
      </c>
      <c r="C198" s="351"/>
      <c r="D198" s="387"/>
      <c r="E198" s="387"/>
      <c r="F198" s="372"/>
      <c r="G198" s="484">
        <f t="shared" si="23"/>
        <v>0</v>
      </c>
      <c r="H198" s="368"/>
      <c r="I198" s="480"/>
      <c r="J198" s="480"/>
      <c r="K198" s="357"/>
      <c r="L198" s="481" t="str">
        <f t="shared" si="21"/>
        <v/>
      </c>
      <c r="M198" s="482"/>
      <c r="N198" s="484">
        <v>0</v>
      </c>
      <c r="O198" s="482"/>
      <c r="P198" s="485">
        <f>'REC. COSTS'!C198</f>
        <v>0</v>
      </c>
      <c r="Q198" s="520">
        <f t="shared" si="22"/>
        <v>0</v>
      </c>
      <c r="R198" s="173"/>
      <c r="S198" s="173"/>
    </row>
    <row r="199" spans="1:19" s="1" customFormat="1">
      <c r="A199" s="349">
        <v>316132</v>
      </c>
      <c r="B199" s="362" t="s">
        <v>281</v>
      </c>
      <c r="C199" s="351"/>
      <c r="D199" s="387"/>
      <c r="E199" s="387"/>
      <c r="F199" s="372"/>
      <c r="G199" s="484">
        <f t="shared" si="23"/>
        <v>0</v>
      </c>
      <c r="H199" s="368"/>
      <c r="I199" s="480"/>
      <c r="J199" s="480"/>
      <c r="K199" s="357"/>
      <c r="L199" s="481" t="str">
        <f t="shared" si="21"/>
        <v/>
      </c>
      <c r="M199" s="482"/>
      <c r="N199" s="484">
        <v>0</v>
      </c>
      <c r="O199" s="482"/>
      <c r="P199" s="485">
        <f>'REC. COSTS'!C199</f>
        <v>0</v>
      </c>
      <c r="Q199" s="520">
        <f t="shared" si="22"/>
        <v>0</v>
      </c>
      <c r="R199" s="173"/>
      <c r="S199" s="173"/>
    </row>
    <row r="200" spans="1:19" s="1" customFormat="1">
      <c r="A200" s="349">
        <v>316133</v>
      </c>
      <c r="B200" s="362" t="s">
        <v>282</v>
      </c>
      <c r="C200" s="351"/>
      <c r="D200" s="387"/>
      <c r="E200" s="387"/>
      <c r="F200" s="372"/>
      <c r="G200" s="484">
        <f t="shared" si="23"/>
        <v>0</v>
      </c>
      <c r="H200" s="368"/>
      <c r="I200" s="480"/>
      <c r="J200" s="480"/>
      <c r="K200" s="357"/>
      <c r="L200" s="481" t="str">
        <f t="shared" si="21"/>
        <v/>
      </c>
      <c r="M200" s="482"/>
      <c r="N200" s="484">
        <v>0</v>
      </c>
      <c r="O200" s="482"/>
      <c r="P200" s="485">
        <f>'REC. COSTS'!C200</f>
        <v>0</v>
      </c>
      <c r="Q200" s="520">
        <f t="shared" si="22"/>
        <v>0</v>
      </c>
      <c r="R200" s="173"/>
      <c r="S200" s="173"/>
    </row>
    <row r="201" spans="1:19" s="1" customFormat="1">
      <c r="A201" s="349">
        <v>316134</v>
      </c>
      <c r="B201" s="362" t="s">
        <v>283</v>
      </c>
      <c r="C201" s="351"/>
      <c r="D201" s="387"/>
      <c r="E201" s="387"/>
      <c r="F201" s="372"/>
      <c r="G201" s="484">
        <f t="shared" si="23"/>
        <v>0</v>
      </c>
      <c r="H201" s="368"/>
      <c r="I201" s="480"/>
      <c r="J201" s="480"/>
      <c r="K201" s="357"/>
      <c r="L201" s="481" t="str">
        <f t="shared" si="21"/>
        <v/>
      </c>
      <c r="M201" s="482"/>
      <c r="N201" s="484">
        <v>0</v>
      </c>
      <c r="O201" s="482"/>
      <c r="P201" s="485">
        <f>'REC. COSTS'!C201</f>
        <v>0</v>
      </c>
      <c r="Q201" s="520">
        <f t="shared" si="22"/>
        <v>0</v>
      </c>
      <c r="R201" s="173"/>
      <c r="S201" s="173"/>
    </row>
    <row r="202" spans="1:19" s="1" customFormat="1">
      <c r="A202" s="349">
        <v>316135</v>
      </c>
      <c r="B202" s="362" t="s">
        <v>284</v>
      </c>
      <c r="C202" s="351"/>
      <c r="D202" s="387"/>
      <c r="E202" s="387"/>
      <c r="F202" s="372"/>
      <c r="G202" s="484">
        <f t="shared" si="23"/>
        <v>0</v>
      </c>
      <c r="H202" s="368"/>
      <c r="I202" s="480"/>
      <c r="J202" s="480"/>
      <c r="K202" s="357"/>
      <c r="L202" s="481" t="str">
        <f t="shared" si="21"/>
        <v/>
      </c>
      <c r="M202" s="482"/>
      <c r="N202" s="484">
        <v>0</v>
      </c>
      <c r="O202" s="482"/>
      <c r="P202" s="485">
        <f>'REC. COSTS'!C202</f>
        <v>0</v>
      </c>
      <c r="Q202" s="520">
        <f>G202+N202+P202</f>
        <v>0</v>
      </c>
      <c r="R202" s="173"/>
      <c r="S202" s="173"/>
    </row>
    <row r="203" spans="1:19" s="1" customFormat="1">
      <c r="A203" s="349">
        <v>316138</v>
      </c>
      <c r="B203" s="362" t="s">
        <v>285</v>
      </c>
      <c r="C203" s="351"/>
      <c r="D203" s="387"/>
      <c r="E203" s="387"/>
      <c r="F203" s="372"/>
      <c r="G203" s="484">
        <f t="shared" si="23"/>
        <v>0</v>
      </c>
      <c r="H203" s="368"/>
      <c r="I203" s="480"/>
      <c r="J203" s="480"/>
      <c r="K203" s="357"/>
      <c r="L203" s="481" t="str">
        <f t="shared" si="21"/>
        <v/>
      </c>
      <c r="M203" s="482"/>
      <c r="N203" s="484">
        <v>0</v>
      </c>
      <c r="O203" s="482"/>
      <c r="P203" s="485">
        <f>'REC. COSTS'!C203</f>
        <v>0</v>
      </c>
      <c r="Q203" s="520">
        <f t="shared" si="22"/>
        <v>0</v>
      </c>
      <c r="R203" s="173"/>
      <c r="S203" s="173"/>
    </row>
    <row r="204" spans="1:19" s="1" customFormat="1">
      <c r="A204" s="349">
        <v>316140</v>
      </c>
      <c r="B204" s="362" t="s">
        <v>286</v>
      </c>
      <c r="C204" s="351"/>
      <c r="D204" s="387"/>
      <c r="E204" s="387"/>
      <c r="F204" s="372"/>
      <c r="G204" s="484">
        <f t="shared" si="23"/>
        <v>0</v>
      </c>
      <c r="H204" s="368"/>
      <c r="I204" s="480"/>
      <c r="J204" s="480"/>
      <c r="K204" s="357"/>
      <c r="L204" s="481" t="str">
        <f t="shared" si="21"/>
        <v/>
      </c>
      <c r="M204" s="482"/>
      <c r="N204" s="484">
        <v>0</v>
      </c>
      <c r="O204" s="482"/>
      <c r="P204" s="485">
        <f>'REC. COSTS'!C204</f>
        <v>0</v>
      </c>
      <c r="Q204" s="520">
        <f t="shared" si="22"/>
        <v>0</v>
      </c>
      <c r="R204" s="173"/>
      <c r="S204" s="173"/>
    </row>
    <row r="205" spans="1:19" s="1" customFormat="1">
      <c r="A205" s="349">
        <v>316141</v>
      </c>
      <c r="B205" s="362" t="s">
        <v>287</v>
      </c>
      <c r="C205" s="351"/>
      <c r="D205" s="387"/>
      <c r="E205" s="387"/>
      <c r="F205" s="372"/>
      <c r="G205" s="484">
        <f t="shared" si="23"/>
        <v>0</v>
      </c>
      <c r="H205" s="368"/>
      <c r="I205" s="480"/>
      <c r="J205" s="480"/>
      <c r="K205" s="357"/>
      <c r="L205" s="481" t="str">
        <f t="shared" si="21"/>
        <v/>
      </c>
      <c r="M205" s="482"/>
      <c r="N205" s="484">
        <v>0</v>
      </c>
      <c r="O205" s="482"/>
      <c r="P205" s="485">
        <f>'REC. COSTS'!C205</f>
        <v>0</v>
      </c>
      <c r="Q205" s="520">
        <f t="shared" si="22"/>
        <v>0</v>
      </c>
      <c r="R205" s="173"/>
      <c r="S205" s="173"/>
    </row>
    <row r="206" spans="1:19" s="1" customFormat="1">
      <c r="A206" s="349">
        <v>316142</v>
      </c>
      <c r="B206" s="362" t="s">
        <v>288</v>
      </c>
      <c r="C206" s="351"/>
      <c r="D206" s="387"/>
      <c r="E206" s="387"/>
      <c r="F206" s="372"/>
      <c r="G206" s="484">
        <f t="shared" si="23"/>
        <v>0</v>
      </c>
      <c r="H206" s="368"/>
      <c r="I206" s="480"/>
      <c r="J206" s="480"/>
      <c r="K206" s="357"/>
      <c r="L206" s="481" t="str">
        <f t="shared" si="21"/>
        <v/>
      </c>
      <c r="M206" s="482"/>
      <c r="N206" s="484">
        <v>0</v>
      </c>
      <c r="O206" s="482"/>
      <c r="P206" s="485">
        <f>'REC. COSTS'!C206</f>
        <v>0</v>
      </c>
      <c r="Q206" s="520">
        <f t="shared" si="22"/>
        <v>0</v>
      </c>
      <c r="R206" s="173"/>
      <c r="S206" s="173"/>
    </row>
    <row r="207" spans="1:19" s="1" customFormat="1">
      <c r="A207" s="349">
        <v>319010</v>
      </c>
      <c r="B207" s="362" t="s">
        <v>187</v>
      </c>
      <c r="C207" s="351"/>
      <c r="D207" s="387"/>
      <c r="E207" s="387"/>
      <c r="F207" s="372"/>
      <c r="G207" s="484">
        <f t="shared" si="23"/>
        <v>0</v>
      </c>
      <c r="H207" s="368"/>
      <c r="I207" s="480"/>
      <c r="J207" s="480"/>
      <c r="K207" s="357"/>
      <c r="L207" s="481" t="str">
        <f t="shared" si="21"/>
        <v/>
      </c>
      <c r="M207" s="482"/>
      <c r="N207" s="484">
        <v>0</v>
      </c>
      <c r="O207" s="482"/>
      <c r="P207" s="485">
        <f>'REC. COSTS'!C207</f>
        <v>0</v>
      </c>
      <c r="Q207" s="520">
        <f t="shared" si="22"/>
        <v>0</v>
      </c>
      <c r="R207" s="173"/>
      <c r="S207" s="173"/>
    </row>
    <row r="208" spans="1:19" s="1" customFormat="1">
      <c r="A208" s="349">
        <v>319011</v>
      </c>
      <c r="B208" s="362" t="s">
        <v>289</v>
      </c>
      <c r="C208" s="351"/>
      <c r="D208" s="387"/>
      <c r="E208" s="387"/>
      <c r="F208" s="372"/>
      <c r="G208" s="484">
        <f t="shared" si="23"/>
        <v>0</v>
      </c>
      <c r="H208" s="368"/>
      <c r="I208" s="480"/>
      <c r="J208" s="480"/>
      <c r="K208" s="357"/>
      <c r="L208" s="481" t="str">
        <f t="shared" si="21"/>
        <v/>
      </c>
      <c r="M208" s="482"/>
      <c r="N208" s="484">
        <v>0</v>
      </c>
      <c r="O208" s="482"/>
      <c r="P208" s="485">
        <f>'REC. COSTS'!C208</f>
        <v>0</v>
      </c>
      <c r="Q208" s="520">
        <f t="shared" si="22"/>
        <v>0</v>
      </c>
      <c r="R208" s="173"/>
      <c r="S208" s="173"/>
    </row>
    <row r="209" spans="1:19" s="1" customFormat="1">
      <c r="A209" s="349">
        <v>319013</v>
      </c>
      <c r="B209" s="362" t="s">
        <v>290</v>
      </c>
      <c r="C209" s="351"/>
      <c r="D209" s="387"/>
      <c r="E209" s="387"/>
      <c r="F209" s="372"/>
      <c r="G209" s="484">
        <f t="shared" si="23"/>
        <v>0</v>
      </c>
      <c r="H209" s="368"/>
      <c r="I209" s="480"/>
      <c r="J209" s="480"/>
      <c r="K209" s="357"/>
      <c r="L209" s="481" t="str">
        <f t="shared" si="21"/>
        <v/>
      </c>
      <c r="M209" s="482"/>
      <c r="N209" s="484">
        <v>0</v>
      </c>
      <c r="O209" s="482"/>
      <c r="P209" s="485">
        <f>'REC. COSTS'!C209</f>
        <v>0</v>
      </c>
      <c r="Q209" s="520">
        <f t="shared" si="22"/>
        <v>0</v>
      </c>
      <c r="R209" s="173"/>
      <c r="S209" s="173"/>
    </row>
    <row r="210" spans="1:19" s="1" customFormat="1">
      <c r="A210" s="349">
        <v>319019</v>
      </c>
      <c r="B210" s="362" t="s">
        <v>291</v>
      </c>
      <c r="C210" s="351"/>
      <c r="D210" s="387"/>
      <c r="E210" s="387"/>
      <c r="F210" s="372"/>
      <c r="G210" s="484">
        <f t="shared" si="23"/>
        <v>0</v>
      </c>
      <c r="H210" s="368"/>
      <c r="I210" s="480"/>
      <c r="J210" s="480"/>
      <c r="K210" s="357"/>
      <c r="L210" s="481" t="str">
        <f t="shared" si="21"/>
        <v/>
      </c>
      <c r="M210" s="482"/>
      <c r="N210" s="484">
        <v>0</v>
      </c>
      <c r="O210" s="482"/>
      <c r="P210" s="485">
        <f>'REC. COSTS'!C210</f>
        <v>0</v>
      </c>
      <c r="Q210" s="520">
        <f t="shared" si="22"/>
        <v>0</v>
      </c>
      <c r="R210" s="173"/>
      <c r="S210" s="173"/>
    </row>
    <row r="211" spans="1:19" s="1" customFormat="1">
      <c r="A211" s="349">
        <v>319020</v>
      </c>
      <c r="B211" s="362" t="s">
        <v>292</v>
      </c>
      <c r="C211" s="351"/>
      <c r="D211" s="387"/>
      <c r="E211" s="387"/>
      <c r="F211" s="372"/>
      <c r="G211" s="484">
        <f t="shared" si="23"/>
        <v>0</v>
      </c>
      <c r="H211" s="368"/>
      <c r="I211" s="480"/>
      <c r="J211" s="480"/>
      <c r="K211" s="357"/>
      <c r="L211" s="481" t="str">
        <f t="shared" si="21"/>
        <v/>
      </c>
      <c r="M211" s="482"/>
      <c r="N211" s="484">
        <v>0</v>
      </c>
      <c r="O211" s="482"/>
      <c r="P211" s="485">
        <f>'REC. COSTS'!C211</f>
        <v>0</v>
      </c>
      <c r="Q211" s="520">
        <f t="shared" si="22"/>
        <v>0</v>
      </c>
      <c r="R211" s="173"/>
      <c r="S211" s="173"/>
    </row>
    <row r="212" spans="1:19" s="1" customFormat="1">
      <c r="A212" s="349">
        <v>319021</v>
      </c>
      <c r="B212" s="362" t="s">
        <v>293</v>
      </c>
      <c r="C212" s="351"/>
      <c r="D212" s="387"/>
      <c r="E212" s="387"/>
      <c r="F212" s="372"/>
      <c r="G212" s="484">
        <f t="shared" si="23"/>
        <v>0</v>
      </c>
      <c r="H212" s="368"/>
      <c r="I212" s="480"/>
      <c r="J212" s="480"/>
      <c r="K212" s="357"/>
      <c r="L212" s="481" t="str">
        <f t="shared" si="21"/>
        <v/>
      </c>
      <c r="M212" s="482"/>
      <c r="N212" s="484">
        <v>0</v>
      </c>
      <c r="O212" s="482"/>
      <c r="P212" s="485">
        <f>'REC. COSTS'!C212</f>
        <v>0</v>
      </c>
      <c r="Q212" s="520">
        <f t="shared" si="22"/>
        <v>0</v>
      </c>
      <c r="R212" s="173"/>
      <c r="S212" s="173"/>
    </row>
    <row r="213" spans="1:19" s="1" customFormat="1">
      <c r="A213" s="349">
        <v>319022</v>
      </c>
      <c r="B213" s="362" t="s">
        <v>189</v>
      </c>
      <c r="C213" s="351"/>
      <c r="D213" s="387"/>
      <c r="E213" s="387"/>
      <c r="F213" s="372"/>
      <c r="G213" s="484">
        <f t="shared" si="23"/>
        <v>0</v>
      </c>
      <c r="H213" s="368"/>
      <c r="I213" s="480"/>
      <c r="J213" s="480"/>
      <c r="K213" s="357"/>
      <c r="L213" s="481" t="str">
        <f t="shared" si="21"/>
        <v/>
      </c>
      <c r="M213" s="482"/>
      <c r="N213" s="484">
        <v>0</v>
      </c>
      <c r="O213" s="482"/>
      <c r="P213" s="485">
        <f>'REC. COSTS'!C213</f>
        <v>0</v>
      </c>
      <c r="Q213" s="520">
        <f t="shared" si="22"/>
        <v>0</v>
      </c>
      <c r="R213" s="173"/>
      <c r="S213" s="173"/>
    </row>
    <row r="214" spans="1:19" s="1" customFormat="1">
      <c r="A214" s="349">
        <v>319023</v>
      </c>
      <c r="B214" s="362" t="s">
        <v>249</v>
      </c>
      <c r="C214" s="351"/>
      <c r="D214" s="387"/>
      <c r="E214" s="387"/>
      <c r="F214" s="372"/>
      <c r="G214" s="484">
        <f t="shared" si="23"/>
        <v>0</v>
      </c>
      <c r="H214" s="368"/>
      <c r="I214" s="480"/>
      <c r="J214" s="480"/>
      <c r="K214" s="357"/>
      <c r="L214" s="481" t="str">
        <f t="shared" si="21"/>
        <v/>
      </c>
      <c r="M214" s="482"/>
      <c r="N214" s="484">
        <v>0</v>
      </c>
      <c r="O214" s="482"/>
      <c r="P214" s="485">
        <f>'REC. COSTS'!C214</f>
        <v>0</v>
      </c>
      <c r="Q214" s="520">
        <f t="shared" si="22"/>
        <v>0</v>
      </c>
      <c r="R214" s="173"/>
      <c r="S214" s="173"/>
    </row>
    <row r="215" spans="1:19" s="1" customFormat="1">
      <c r="A215" s="349">
        <v>319025</v>
      </c>
      <c r="B215" s="362" t="s">
        <v>230</v>
      </c>
      <c r="C215" s="351"/>
      <c r="D215" s="387"/>
      <c r="E215" s="387"/>
      <c r="F215" s="372"/>
      <c r="G215" s="484">
        <f t="shared" si="23"/>
        <v>0</v>
      </c>
      <c r="H215" s="368"/>
      <c r="I215" s="480"/>
      <c r="J215" s="480"/>
      <c r="K215" s="357"/>
      <c r="L215" s="481" t="str">
        <f t="shared" si="21"/>
        <v/>
      </c>
      <c r="M215" s="482"/>
      <c r="N215" s="484">
        <v>0</v>
      </c>
      <c r="O215" s="482"/>
      <c r="P215" s="485">
        <f>'REC. COSTS'!C215</f>
        <v>0</v>
      </c>
      <c r="Q215" s="520">
        <f t="shared" si="22"/>
        <v>0</v>
      </c>
      <c r="R215" s="173"/>
      <c r="S215" s="173"/>
    </row>
    <row r="216" spans="1:19" s="1" customFormat="1">
      <c r="A216" s="349">
        <v>319027</v>
      </c>
      <c r="B216" s="362" t="s">
        <v>294</v>
      </c>
      <c r="C216" s="351"/>
      <c r="D216" s="387"/>
      <c r="E216" s="387"/>
      <c r="F216" s="372"/>
      <c r="G216" s="484">
        <f t="shared" si="23"/>
        <v>0</v>
      </c>
      <c r="H216" s="368"/>
      <c r="I216" s="480"/>
      <c r="J216" s="480"/>
      <c r="K216" s="357"/>
      <c r="L216" s="481" t="str">
        <f t="shared" si="21"/>
        <v/>
      </c>
      <c r="M216" s="482"/>
      <c r="N216" s="484">
        <v>0</v>
      </c>
      <c r="O216" s="482"/>
      <c r="P216" s="485">
        <f>'REC. COSTS'!C216</f>
        <v>0</v>
      </c>
      <c r="Q216" s="520">
        <f t="shared" si="22"/>
        <v>0</v>
      </c>
      <c r="R216" s="173"/>
      <c r="S216" s="173"/>
    </row>
    <row r="217" spans="1:19" s="1" customFormat="1">
      <c r="A217" s="349">
        <v>319029</v>
      </c>
      <c r="B217" s="362" t="s">
        <v>190</v>
      </c>
      <c r="C217" s="351"/>
      <c r="D217" s="387"/>
      <c r="E217" s="387"/>
      <c r="F217" s="372"/>
      <c r="G217" s="484">
        <f t="shared" si="23"/>
        <v>0</v>
      </c>
      <c r="H217" s="368"/>
      <c r="I217" s="480"/>
      <c r="J217" s="480"/>
      <c r="K217" s="357"/>
      <c r="L217" s="481" t="str">
        <f t="shared" si="21"/>
        <v/>
      </c>
      <c r="M217" s="482"/>
      <c r="N217" s="484">
        <v>0</v>
      </c>
      <c r="O217" s="482"/>
      <c r="P217" s="485">
        <f>'REC. COSTS'!C217</f>
        <v>0</v>
      </c>
      <c r="Q217" s="520">
        <f t="shared" si="22"/>
        <v>0</v>
      </c>
      <c r="R217" s="173"/>
      <c r="S217" s="173"/>
    </row>
    <row r="218" spans="1:19" s="1" customFormat="1">
      <c r="A218" s="349">
        <v>319030</v>
      </c>
      <c r="B218" s="362" t="s">
        <v>231</v>
      </c>
      <c r="C218" s="351"/>
      <c r="D218" s="387"/>
      <c r="E218" s="387"/>
      <c r="F218" s="372"/>
      <c r="G218" s="484">
        <f t="shared" si="23"/>
        <v>0</v>
      </c>
      <c r="H218" s="368"/>
      <c r="I218" s="480"/>
      <c r="J218" s="480"/>
      <c r="K218" s="357"/>
      <c r="L218" s="481" t="str">
        <f t="shared" si="21"/>
        <v/>
      </c>
      <c r="M218" s="482"/>
      <c r="N218" s="484">
        <v>0</v>
      </c>
      <c r="O218" s="482"/>
      <c r="P218" s="485">
        <f>'REC. COSTS'!C218</f>
        <v>0</v>
      </c>
      <c r="Q218" s="520">
        <f t="shared" si="22"/>
        <v>0</v>
      </c>
      <c r="R218" s="173"/>
      <c r="S218" s="173"/>
    </row>
    <row r="219" spans="1:19" s="1" customFormat="1">
      <c r="A219" s="349">
        <v>319031</v>
      </c>
      <c r="B219" s="362" t="s">
        <v>295</v>
      </c>
      <c r="C219" s="351"/>
      <c r="D219" s="387"/>
      <c r="E219" s="387"/>
      <c r="F219" s="372"/>
      <c r="G219" s="484">
        <f t="shared" si="23"/>
        <v>0</v>
      </c>
      <c r="H219" s="368"/>
      <c r="I219" s="480"/>
      <c r="J219" s="480"/>
      <c r="K219" s="357"/>
      <c r="L219" s="481" t="str">
        <f t="shared" ref="L219:L235" si="24">IF(FMVAE&lt;&gt;"",(Sum*mva)-Sum,"")</f>
        <v/>
      </c>
      <c r="M219" s="482"/>
      <c r="N219" s="484">
        <v>0</v>
      </c>
      <c r="O219" s="482"/>
      <c r="P219" s="485">
        <f>'REC. COSTS'!C219</f>
        <v>0</v>
      </c>
      <c r="Q219" s="520">
        <f t="shared" ref="Q219:Q237" si="25">G219+N219+P219</f>
        <v>0</v>
      </c>
      <c r="R219" s="173"/>
      <c r="S219" s="173"/>
    </row>
    <row r="220" spans="1:19" s="1" customFormat="1">
      <c r="A220" s="349">
        <v>319032</v>
      </c>
      <c r="B220" s="362" t="s">
        <v>296</v>
      </c>
      <c r="C220" s="351"/>
      <c r="D220" s="387"/>
      <c r="E220" s="387"/>
      <c r="F220" s="372"/>
      <c r="G220" s="484">
        <f t="shared" si="23"/>
        <v>0</v>
      </c>
      <c r="H220" s="368"/>
      <c r="I220" s="480"/>
      <c r="J220" s="480"/>
      <c r="K220" s="357"/>
      <c r="L220" s="481" t="str">
        <f t="shared" si="24"/>
        <v/>
      </c>
      <c r="M220" s="482"/>
      <c r="N220" s="484">
        <v>0</v>
      </c>
      <c r="O220" s="482"/>
      <c r="P220" s="485">
        <f>'REC. COSTS'!C220</f>
        <v>0</v>
      </c>
      <c r="Q220" s="520">
        <f t="shared" si="25"/>
        <v>0</v>
      </c>
      <c r="R220" s="173"/>
      <c r="S220" s="173"/>
    </row>
    <row r="221" spans="1:19" s="1" customFormat="1">
      <c r="A221" s="349">
        <v>319033</v>
      </c>
      <c r="B221" s="362" t="s">
        <v>297</v>
      </c>
      <c r="C221" s="351"/>
      <c r="D221" s="387"/>
      <c r="E221" s="387"/>
      <c r="F221" s="372"/>
      <c r="G221" s="484">
        <f t="shared" si="23"/>
        <v>0</v>
      </c>
      <c r="H221" s="368"/>
      <c r="I221" s="480"/>
      <c r="J221" s="480"/>
      <c r="K221" s="357"/>
      <c r="L221" s="481" t="str">
        <f t="shared" si="24"/>
        <v/>
      </c>
      <c r="M221" s="482"/>
      <c r="N221" s="484">
        <v>0</v>
      </c>
      <c r="O221" s="482"/>
      <c r="P221" s="485">
        <f>'REC. COSTS'!C221</f>
        <v>0</v>
      </c>
      <c r="Q221" s="520">
        <f>G221+N221+P221</f>
        <v>0</v>
      </c>
      <c r="R221" s="173"/>
      <c r="S221" s="173"/>
    </row>
    <row r="222" spans="1:19" s="1" customFormat="1">
      <c r="A222" s="349">
        <v>319040</v>
      </c>
      <c r="B222" s="362" t="s">
        <v>232</v>
      </c>
      <c r="C222" s="351"/>
      <c r="D222" s="387"/>
      <c r="E222" s="387"/>
      <c r="F222" s="372"/>
      <c r="G222" s="484">
        <f t="shared" si="23"/>
        <v>0</v>
      </c>
      <c r="H222" s="368"/>
      <c r="I222" s="480"/>
      <c r="J222" s="480"/>
      <c r="K222" s="357"/>
      <c r="L222" s="481" t="str">
        <f t="shared" si="24"/>
        <v/>
      </c>
      <c r="M222" s="482"/>
      <c r="N222" s="484">
        <v>0</v>
      </c>
      <c r="O222" s="482"/>
      <c r="P222" s="485">
        <f>'REC. COSTS'!C222</f>
        <v>0</v>
      </c>
      <c r="Q222" s="520">
        <f t="shared" si="25"/>
        <v>0</v>
      </c>
      <c r="R222" s="173"/>
      <c r="S222" s="173"/>
    </row>
    <row r="223" spans="1:19" s="1" customFormat="1">
      <c r="A223" s="349">
        <v>319050</v>
      </c>
      <c r="B223" s="362" t="s">
        <v>298</v>
      </c>
      <c r="C223" s="351"/>
      <c r="D223" s="387"/>
      <c r="E223" s="387"/>
      <c r="F223" s="372"/>
      <c r="G223" s="484">
        <f t="shared" si="23"/>
        <v>0</v>
      </c>
      <c r="H223" s="368"/>
      <c r="I223" s="480"/>
      <c r="J223" s="480"/>
      <c r="K223" s="357"/>
      <c r="L223" s="481" t="str">
        <f t="shared" si="24"/>
        <v/>
      </c>
      <c r="M223" s="482"/>
      <c r="N223" s="484">
        <v>0</v>
      </c>
      <c r="O223" s="482"/>
      <c r="P223" s="485">
        <f>'REC. COSTS'!C223</f>
        <v>0</v>
      </c>
      <c r="Q223" s="520">
        <f t="shared" si="25"/>
        <v>0</v>
      </c>
      <c r="R223" s="173"/>
      <c r="S223" s="173"/>
    </row>
    <row r="224" spans="1:19" s="1" customFormat="1">
      <c r="A224" s="349">
        <v>319055</v>
      </c>
      <c r="B224" s="362" t="s">
        <v>299</v>
      </c>
      <c r="C224" s="351"/>
      <c r="D224" s="387"/>
      <c r="E224" s="387"/>
      <c r="F224" s="372"/>
      <c r="G224" s="484">
        <f t="shared" si="23"/>
        <v>0</v>
      </c>
      <c r="H224" s="368"/>
      <c r="I224" s="480"/>
      <c r="J224" s="480"/>
      <c r="K224" s="357"/>
      <c r="L224" s="481" t="str">
        <f t="shared" si="24"/>
        <v/>
      </c>
      <c r="M224" s="482"/>
      <c r="N224" s="484">
        <v>0</v>
      </c>
      <c r="O224" s="482"/>
      <c r="P224" s="485">
        <f>'REC. COSTS'!C224</f>
        <v>0</v>
      </c>
      <c r="Q224" s="520">
        <f t="shared" si="25"/>
        <v>0</v>
      </c>
      <c r="R224" s="173"/>
      <c r="S224" s="173"/>
    </row>
    <row r="225" spans="1:19" s="1" customFormat="1">
      <c r="A225" s="349">
        <v>319056</v>
      </c>
      <c r="B225" s="362" t="s">
        <v>300</v>
      </c>
      <c r="C225" s="351"/>
      <c r="D225" s="387"/>
      <c r="E225" s="387"/>
      <c r="F225" s="372"/>
      <c r="G225" s="484">
        <f t="shared" si="23"/>
        <v>0</v>
      </c>
      <c r="H225" s="368"/>
      <c r="I225" s="480"/>
      <c r="J225" s="480"/>
      <c r="K225" s="357"/>
      <c r="L225" s="481" t="str">
        <f t="shared" si="24"/>
        <v/>
      </c>
      <c r="M225" s="482"/>
      <c r="N225" s="484">
        <v>0</v>
      </c>
      <c r="O225" s="482"/>
      <c r="P225" s="485">
        <f>'REC. COSTS'!C225</f>
        <v>0</v>
      </c>
      <c r="Q225" s="520">
        <f t="shared" si="25"/>
        <v>0</v>
      </c>
      <c r="R225" s="173"/>
      <c r="S225" s="173"/>
    </row>
    <row r="226" spans="1:19" s="1" customFormat="1">
      <c r="A226" s="349">
        <v>319057</v>
      </c>
      <c r="B226" s="362" t="s">
        <v>301</v>
      </c>
      <c r="C226" s="351"/>
      <c r="D226" s="387"/>
      <c r="E226" s="387"/>
      <c r="F226" s="372"/>
      <c r="G226" s="484">
        <f t="shared" si="23"/>
        <v>0</v>
      </c>
      <c r="H226" s="368"/>
      <c r="I226" s="480"/>
      <c r="J226" s="480"/>
      <c r="K226" s="357"/>
      <c r="L226" s="481" t="str">
        <f t="shared" si="24"/>
        <v/>
      </c>
      <c r="M226" s="482"/>
      <c r="N226" s="484">
        <v>0</v>
      </c>
      <c r="O226" s="482"/>
      <c r="P226" s="485">
        <f>'REC. COSTS'!C226</f>
        <v>0</v>
      </c>
      <c r="Q226" s="520">
        <f t="shared" si="25"/>
        <v>0</v>
      </c>
      <c r="R226" s="173"/>
      <c r="S226" s="173"/>
    </row>
    <row r="227" spans="1:19" s="1" customFormat="1">
      <c r="A227" s="349">
        <v>319060</v>
      </c>
      <c r="B227" s="362" t="s">
        <v>191</v>
      </c>
      <c r="C227" s="351"/>
      <c r="D227" s="387"/>
      <c r="E227" s="387"/>
      <c r="F227" s="372"/>
      <c r="G227" s="484">
        <f t="shared" si="23"/>
        <v>0</v>
      </c>
      <c r="H227" s="368"/>
      <c r="I227" s="480"/>
      <c r="J227" s="480"/>
      <c r="K227" s="357"/>
      <c r="L227" s="481" t="str">
        <f t="shared" si="24"/>
        <v/>
      </c>
      <c r="M227" s="482"/>
      <c r="N227" s="484">
        <v>0</v>
      </c>
      <c r="O227" s="482"/>
      <c r="P227" s="485">
        <f>'REC. COSTS'!C227</f>
        <v>0</v>
      </c>
      <c r="Q227" s="520">
        <f t="shared" si="25"/>
        <v>0</v>
      </c>
      <c r="R227" s="173"/>
      <c r="S227" s="173"/>
    </row>
    <row r="228" spans="1:19" s="1" customFormat="1">
      <c r="A228" s="349">
        <v>319061</v>
      </c>
      <c r="B228" s="362" t="s">
        <v>192</v>
      </c>
      <c r="C228" s="351"/>
      <c r="D228" s="387"/>
      <c r="E228" s="387"/>
      <c r="F228" s="372"/>
      <c r="G228" s="484">
        <f t="shared" si="23"/>
        <v>0</v>
      </c>
      <c r="H228" s="368"/>
      <c r="I228" s="480"/>
      <c r="J228" s="480"/>
      <c r="K228" s="357"/>
      <c r="L228" s="481" t="str">
        <f t="shared" si="24"/>
        <v/>
      </c>
      <c r="M228" s="482"/>
      <c r="N228" s="484">
        <v>0</v>
      </c>
      <c r="O228" s="482"/>
      <c r="P228" s="485">
        <f>'REC. COSTS'!C228</f>
        <v>0</v>
      </c>
      <c r="Q228" s="520">
        <f t="shared" si="25"/>
        <v>0</v>
      </c>
      <c r="R228" s="173"/>
      <c r="S228" s="173"/>
    </row>
    <row r="229" spans="1:19" s="1" customFormat="1">
      <c r="A229" s="349">
        <v>319063</v>
      </c>
      <c r="B229" s="362" t="s">
        <v>250</v>
      </c>
      <c r="C229" s="351"/>
      <c r="D229" s="387"/>
      <c r="E229" s="387"/>
      <c r="F229" s="372"/>
      <c r="G229" s="484">
        <f t="shared" si="23"/>
        <v>0</v>
      </c>
      <c r="H229" s="368"/>
      <c r="I229" s="480"/>
      <c r="J229" s="480"/>
      <c r="K229" s="357"/>
      <c r="L229" s="481" t="str">
        <f t="shared" si="24"/>
        <v/>
      </c>
      <c r="M229" s="482"/>
      <c r="N229" s="484">
        <v>0</v>
      </c>
      <c r="O229" s="482"/>
      <c r="P229" s="485">
        <f>'REC. COSTS'!C229</f>
        <v>0</v>
      </c>
      <c r="Q229" s="520">
        <f t="shared" si="25"/>
        <v>0</v>
      </c>
      <c r="R229" s="173"/>
      <c r="S229" s="173"/>
    </row>
    <row r="230" spans="1:19" s="1" customFormat="1">
      <c r="A230" s="349">
        <v>319064</v>
      </c>
      <c r="B230" s="362" t="s">
        <v>302</v>
      </c>
      <c r="C230" s="351"/>
      <c r="D230" s="387"/>
      <c r="E230" s="387"/>
      <c r="F230" s="372"/>
      <c r="G230" s="484">
        <f t="shared" si="23"/>
        <v>0</v>
      </c>
      <c r="H230" s="368"/>
      <c r="I230" s="480"/>
      <c r="J230" s="480"/>
      <c r="K230" s="357"/>
      <c r="L230" s="481" t="str">
        <f t="shared" si="24"/>
        <v/>
      </c>
      <c r="M230" s="482"/>
      <c r="N230" s="484">
        <v>0</v>
      </c>
      <c r="O230" s="482"/>
      <c r="P230" s="485">
        <f>'REC. COSTS'!C230</f>
        <v>0</v>
      </c>
      <c r="Q230" s="520">
        <f t="shared" si="25"/>
        <v>0</v>
      </c>
      <c r="R230" s="173"/>
      <c r="S230" s="173"/>
    </row>
    <row r="231" spans="1:19" s="1" customFormat="1">
      <c r="A231" s="349">
        <v>319069</v>
      </c>
      <c r="B231" s="362" t="s">
        <v>193</v>
      </c>
      <c r="C231" s="351" t="s">
        <v>720</v>
      </c>
      <c r="D231" s="387"/>
      <c r="E231" s="387"/>
      <c r="F231" s="372"/>
      <c r="G231" s="484">
        <f t="shared" si="23"/>
        <v>0</v>
      </c>
      <c r="H231" s="368"/>
      <c r="I231" s="480"/>
      <c r="J231" s="480"/>
      <c r="K231" s="357"/>
      <c r="L231" s="481" t="str">
        <f t="shared" si="24"/>
        <v/>
      </c>
      <c r="M231" s="482"/>
      <c r="N231" s="484">
        <v>0</v>
      </c>
      <c r="O231" s="482"/>
      <c r="P231" s="485">
        <f>'REC. COSTS'!C231</f>
        <v>0</v>
      </c>
      <c r="Q231" s="520">
        <f t="shared" si="25"/>
        <v>0</v>
      </c>
      <c r="R231" s="173"/>
      <c r="S231" s="173"/>
    </row>
    <row r="232" spans="1:19" s="1" customFormat="1">
      <c r="A232" s="349">
        <v>319074</v>
      </c>
      <c r="B232" s="362" t="s">
        <v>6</v>
      </c>
      <c r="C232" s="351"/>
      <c r="D232" s="387"/>
      <c r="E232" s="387"/>
      <c r="F232" s="372"/>
      <c r="G232" s="484">
        <f t="shared" si="23"/>
        <v>0</v>
      </c>
      <c r="H232" s="368"/>
      <c r="I232" s="480"/>
      <c r="J232" s="480"/>
      <c r="K232" s="357"/>
      <c r="L232" s="481" t="str">
        <f t="shared" si="24"/>
        <v/>
      </c>
      <c r="M232" s="482"/>
      <c r="N232" s="484">
        <v>0</v>
      </c>
      <c r="O232" s="482"/>
      <c r="P232" s="485">
        <f>'REC. COSTS'!C232</f>
        <v>0</v>
      </c>
      <c r="Q232" s="520">
        <f t="shared" si="25"/>
        <v>0</v>
      </c>
      <c r="R232" s="173"/>
      <c r="S232" s="173"/>
    </row>
    <row r="233" spans="1:19" s="1" customFormat="1">
      <c r="A233" s="349">
        <v>319075</v>
      </c>
      <c r="B233" s="362" t="s">
        <v>303</v>
      </c>
      <c r="C233" s="351"/>
      <c r="D233" s="387"/>
      <c r="E233" s="387"/>
      <c r="F233" s="372"/>
      <c r="G233" s="484">
        <f t="shared" si="23"/>
        <v>0</v>
      </c>
      <c r="H233" s="368"/>
      <c r="I233" s="480"/>
      <c r="J233" s="480"/>
      <c r="K233" s="357"/>
      <c r="L233" s="481" t="str">
        <f t="shared" si="24"/>
        <v/>
      </c>
      <c r="M233" s="482"/>
      <c r="N233" s="484">
        <v>0</v>
      </c>
      <c r="O233" s="482"/>
      <c r="P233" s="485">
        <f>'REC. COSTS'!C233</f>
        <v>0</v>
      </c>
      <c r="Q233" s="520">
        <f t="shared" si="25"/>
        <v>0</v>
      </c>
      <c r="R233" s="173"/>
      <c r="S233" s="173"/>
    </row>
    <row r="234" spans="1:19" s="1" customFormat="1">
      <c r="A234" s="349">
        <v>319077</v>
      </c>
      <c r="B234" s="362" t="s">
        <v>235</v>
      </c>
      <c r="C234" s="351"/>
      <c r="D234" s="387"/>
      <c r="E234" s="387"/>
      <c r="F234" s="372"/>
      <c r="G234" s="484">
        <f t="shared" si="23"/>
        <v>0</v>
      </c>
      <c r="H234" s="368"/>
      <c r="I234" s="480"/>
      <c r="J234" s="480"/>
      <c r="K234" s="357"/>
      <c r="L234" s="481" t="str">
        <f t="shared" si="24"/>
        <v/>
      </c>
      <c r="M234" s="482"/>
      <c r="N234" s="484">
        <v>0</v>
      </c>
      <c r="O234" s="482"/>
      <c r="P234" s="485">
        <f>'REC. COSTS'!C234</f>
        <v>0</v>
      </c>
      <c r="Q234" s="520">
        <f t="shared" si="25"/>
        <v>0</v>
      </c>
      <c r="R234" s="173"/>
      <c r="S234" s="173"/>
    </row>
    <row r="235" spans="1:19" s="1" customFormat="1">
      <c r="A235" s="349">
        <v>319078</v>
      </c>
      <c r="B235" s="374" t="s">
        <v>197</v>
      </c>
      <c r="C235" s="375"/>
      <c r="D235" s="376"/>
      <c r="E235" s="376"/>
      <c r="F235" s="377"/>
      <c r="G235" s="488">
        <f t="shared" si="23"/>
        <v>0</v>
      </c>
      <c r="H235" s="368"/>
      <c r="I235" s="480"/>
      <c r="J235" s="480"/>
      <c r="K235" s="357"/>
      <c r="L235" s="481" t="str">
        <f t="shared" si="24"/>
        <v/>
      </c>
      <c r="M235" s="482"/>
      <c r="N235" s="488">
        <v>0</v>
      </c>
      <c r="O235" s="482"/>
      <c r="P235" s="490">
        <f>'REC. COSTS'!C235</f>
        <v>0</v>
      </c>
      <c r="Q235" s="520">
        <f t="shared" si="25"/>
        <v>0</v>
      </c>
      <c r="R235" s="173"/>
      <c r="S235" s="173"/>
    </row>
    <row r="236" spans="1:19" s="1" customFormat="1" ht="14" thickBot="1">
      <c r="A236" s="379" t="s">
        <v>149</v>
      </c>
      <c r="B236" s="380"/>
      <c r="C236" s="400"/>
      <c r="D236" s="356"/>
      <c r="E236" s="382"/>
      <c r="F236" s="398" t="s">
        <v>722</v>
      </c>
      <c r="G236" s="497">
        <f>SUM(G154:G235)</f>
        <v>0</v>
      </c>
      <c r="H236" s="368"/>
      <c r="I236" s="480"/>
      <c r="J236" s="480"/>
      <c r="K236" s="348"/>
      <c r="L236" s="497">
        <f>SUM(L154:L235)</f>
        <v>0</v>
      </c>
      <c r="M236" s="482"/>
      <c r="N236" s="497">
        <v>0</v>
      </c>
      <c r="O236" s="482"/>
      <c r="P236" s="498"/>
      <c r="Q236" s="520">
        <f t="shared" si="25"/>
        <v>0</v>
      </c>
      <c r="R236" s="173"/>
      <c r="S236" s="173"/>
    </row>
    <row r="237" spans="1:19" s="1" customFormat="1" ht="0.75" customHeight="1" thickTop="1">
      <c r="A237" s="385"/>
      <c r="B237" s="380"/>
      <c r="C237" s="381"/>
      <c r="D237" s="356"/>
      <c r="E237" s="382"/>
      <c r="F237" s="356"/>
      <c r="G237" s="480"/>
      <c r="H237" s="355"/>
      <c r="I237" s="480"/>
      <c r="J237" s="480"/>
      <c r="K237" s="348"/>
      <c r="L237" s="480"/>
      <c r="M237" s="482"/>
      <c r="N237" s="480"/>
      <c r="O237" s="482"/>
      <c r="P237" s="500"/>
      <c r="Q237" s="520">
        <f t="shared" si="25"/>
        <v>0</v>
      </c>
      <c r="R237" s="173"/>
      <c r="S237" s="173"/>
    </row>
    <row r="238" spans="1:19" s="1" customFormat="1" ht="24.75" customHeight="1" thickTop="1">
      <c r="A238" s="345" t="s">
        <v>153</v>
      </c>
      <c r="B238" s="386"/>
      <c r="C238" s="381"/>
      <c r="D238" s="452" t="s">
        <v>41</v>
      </c>
      <c r="E238" s="453" t="s">
        <v>13</v>
      </c>
      <c r="F238" s="452" t="s">
        <v>14</v>
      </c>
      <c r="G238" s="473" t="s">
        <v>15</v>
      </c>
      <c r="H238" s="452" t="s">
        <v>16</v>
      </c>
      <c r="I238" s="474" t="s">
        <v>17</v>
      </c>
      <c r="J238" s="474"/>
      <c r="K238" s="348"/>
      <c r="L238" s="473" t="s">
        <v>18</v>
      </c>
      <c r="M238" s="476"/>
      <c r="N238" s="473" t="s">
        <v>15</v>
      </c>
      <c r="O238" s="476"/>
      <c r="P238" s="473" t="s">
        <v>740</v>
      </c>
      <c r="Q238" s="520"/>
      <c r="R238" s="173"/>
      <c r="S238" s="173"/>
    </row>
    <row r="239" spans="1:19" s="1" customFormat="1">
      <c r="A239" s="349">
        <v>321210</v>
      </c>
      <c r="B239" s="362" t="s">
        <v>210</v>
      </c>
      <c r="C239" s="351"/>
      <c r="D239" s="387"/>
      <c r="E239" s="387"/>
      <c r="F239" s="372"/>
      <c r="G239" s="477">
        <f t="shared" ref="G239:G254" si="26">IF(X=0,(IF(Me=0,Sa,Me*Sa)),(IF(Me=0,Sa*X,Me*X*Sa)))</f>
        <v>0</v>
      </c>
      <c r="H239" s="478">
        <f t="shared" ref="H239:H254" si="27">IF(Sum,Sos,0)</f>
        <v>0</v>
      </c>
      <c r="I239" s="479">
        <f t="shared" ref="I239:I254" si="28">IF(Prosent&lt;&gt;0,(Sum*Prosent)/100,0)</f>
        <v>0</v>
      </c>
      <c r="J239" s="480"/>
      <c r="K239" s="357"/>
      <c r="L239" s="481" t="str">
        <f t="shared" ref="L239:L261" si="29">IF(FMVAE&lt;&gt;"",(Sum*mva)-Sum,"")</f>
        <v/>
      </c>
      <c r="M239" s="482"/>
      <c r="N239" s="477">
        <v>0</v>
      </c>
      <c r="O239" s="482"/>
      <c r="P239" s="483">
        <f>'REC. COSTS'!C239</f>
        <v>0</v>
      </c>
      <c r="Q239" s="520">
        <f t="shared" ref="Q239:Q263" si="30">G239+N239+P239</f>
        <v>0</v>
      </c>
      <c r="R239" s="173"/>
      <c r="S239" s="173"/>
    </row>
    <row r="240" spans="1:19" s="1" customFormat="1">
      <c r="A240" s="349">
        <v>321212</v>
      </c>
      <c r="B240" s="362" t="s">
        <v>304</v>
      </c>
      <c r="C240" s="351"/>
      <c r="D240" s="387"/>
      <c r="E240" s="387"/>
      <c r="F240" s="372"/>
      <c r="G240" s="484">
        <f t="shared" si="26"/>
        <v>0</v>
      </c>
      <c r="H240" s="478">
        <f t="shared" si="27"/>
        <v>0</v>
      </c>
      <c r="I240" s="479">
        <f t="shared" si="28"/>
        <v>0</v>
      </c>
      <c r="J240" s="480"/>
      <c r="K240" s="357"/>
      <c r="L240" s="481" t="str">
        <f t="shared" si="29"/>
        <v/>
      </c>
      <c r="M240" s="482"/>
      <c r="N240" s="484">
        <v>0</v>
      </c>
      <c r="O240" s="482"/>
      <c r="P240" s="485">
        <f>'REC. COSTS'!C240</f>
        <v>0</v>
      </c>
      <c r="Q240" s="520">
        <f t="shared" si="30"/>
        <v>0</v>
      </c>
      <c r="R240" s="173"/>
      <c r="S240" s="173"/>
    </row>
    <row r="241" spans="1:19" s="1" customFormat="1">
      <c r="A241" s="349">
        <v>321213</v>
      </c>
      <c r="B241" s="362" t="s">
        <v>305</v>
      </c>
      <c r="C241" s="351"/>
      <c r="D241" s="389"/>
      <c r="E241" s="387"/>
      <c r="F241" s="390">
        <f>IF(D241=0,0,+G240)</f>
        <v>0</v>
      </c>
      <c r="G241" s="484">
        <f t="shared" si="26"/>
        <v>0</v>
      </c>
      <c r="H241" s="478">
        <f t="shared" si="27"/>
        <v>0</v>
      </c>
      <c r="I241" s="479">
        <f t="shared" si="28"/>
        <v>0</v>
      </c>
      <c r="J241" s="480"/>
      <c r="K241" s="357"/>
      <c r="L241" s="481" t="str">
        <f t="shared" si="29"/>
        <v/>
      </c>
      <c r="M241" s="482"/>
      <c r="N241" s="484">
        <v>0</v>
      </c>
      <c r="O241" s="482"/>
      <c r="P241" s="485">
        <f>'REC. COSTS'!C241</f>
        <v>0</v>
      </c>
      <c r="Q241" s="520">
        <f t="shared" si="30"/>
        <v>0</v>
      </c>
      <c r="R241" s="173"/>
      <c r="S241" s="173"/>
    </row>
    <row r="242" spans="1:19" s="1" customFormat="1">
      <c r="A242" s="349">
        <v>321214</v>
      </c>
      <c r="B242" s="362" t="s">
        <v>211</v>
      </c>
      <c r="C242" s="351"/>
      <c r="D242" s="387"/>
      <c r="E242" s="387"/>
      <c r="F242" s="372"/>
      <c r="G242" s="484">
        <f t="shared" si="26"/>
        <v>0</v>
      </c>
      <c r="H242" s="478">
        <f t="shared" si="27"/>
        <v>0</v>
      </c>
      <c r="I242" s="479">
        <f t="shared" si="28"/>
        <v>0</v>
      </c>
      <c r="J242" s="480"/>
      <c r="K242" s="357"/>
      <c r="L242" s="481" t="str">
        <f t="shared" si="29"/>
        <v/>
      </c>
      <c r="M242" s="482"/>
      <c r="N242" s="484">
        <v>0</v>
      </c>
      <c r="O242" s="482"/>
      <c r="P242" s="485">
        <f>'REC. COSTS'!C242</f>
        <v>0</v>
      </c>
      <c r="Q242" s="520">
        <f t="shared" si="30"/>
        <v>0</v>
      </c>
      <c r="R242" s="173"/>
      <c r="S242" s="173"/>
    </row>
    <row r="243" spans="1:19" s="1" customFormat="1">
      <c r="A243" s="349">
        <v>321215</v>
      </c>
      <c r="B243" s="362" t="s">
        <v>212</v>
      </c>
      <c r="C243" s="351"/>
      <c r="D243" s="389"/>
      <c r="E243" s="387"/>
      <c r="F243" s="390">
        <f>IF(D243=0,0,+G242)</f>
        <v>0</v>
      </c>
      <c r="G243" s="484">
        <f t="shared" si="26"/>
        <v>0</v>
      </c>
      <c r="H243" s="478">
        <f t="shared" si="27"/>
        <v>0</v>
      </c>
      <c r="I243" s="479">
        <f t="shared" si="28"/>
        <v>0</v>
      </c>
      <c r="J243" s="480"/>
      <c r="K243" s="357"/>
      <c r="L243" s="481" t="str">
        <f t="shared" si="29"/>
        <v/>
      </c>
      <c r="M243" s="482"/>
      <c r="N243" s="484">
        <v>0</v>
      </c>
      <c r="O243" s="482"/>
      <c r="P243" s="485">
        <f>'REC. COSTS'!C243</f>
        <v>0</v>
      </c>
      <c r="Q243" s="520">
        <f t="shared" si="30"/>
        <v>0</v>
      </c>
      <c r="R243" s="173"/>
      <c r="S243" s="173"/>
    </row>
    <row r="244" spans="1:19" s="1" customFormat="1">
      <c r="A244" s="349">
        <v>321216</v>
      </c>
      <c r="B244" s="362" t="s">
        <v>306</v>
      </c>
      <c r="C244" s="351"/>
      <c r="D244" s="387"/>
      <c r="E244" s="387"/>
      <c r="F244" s="372"/>
      <c r="G244" s="484">
        <f t="shared" si="26"/>
        <v>0</v>
      </c>
      <c r="H244" s="478">
        <f t="shared" si="27"/>
        <v>0</v>
      </c>
      <c r="I244" s="479">
        <f t="shared" si="28"/>
        <v>0</v>
      </c>
      <c r="J244" s="480"/>
      <c r="K244" s="357"/>
      <c r="L244" s="481" t="str">
        <f t="shared" si="29"/>
        <v/>
      </c>
      <c r="M244" s="482"/>
      <c r="N244" s="484">
        <v>0</v>
      </c>
      <c r="O244" s="482"/>
      <c r="P244" s="485">
        <f>'REC. COSTS'!C244</f>
        <v>0</v>
      </c>
      <c r="Q244" s="520">
        <f t="shared" si="30"/>
        <v>0</v>
      </c>
      <c r="R244" s="173"/>
      <c r="S244" s="173"/>
    </row>
    <row r="245" spans="1:19" s="1" customFormat="1">
      <c r="A245" s="349">
        <v>321220</v>
      </c>
      <c r="B245" s="362" t="s">
        <v>307</v>
      </c>
      <c r="C245" s="351"/>
      <c r="D245" s="387"/>
      <c r="E245" s="387"/>
      <c r="F245" s="372"/>
      <c r="G245" s="484">
        <f t="shared" si="26"/>
        <v>0</v>
      </c>
      <c r="H245" s="478">
        <f t="shared" si="27"/>
        <v>0</v>
      </c>
      <c r="I245" s="479">
        <f t="shared" si="28"/>
        <v>0</v>
      </c>
      <c r="J245" s="480"/>
      <c r="K245" s="357"/>
      <c r="L245" s="481" t="str">
        <f t="shared" si="29"/>
        <v/>
      </c>
      <c r="M245" s="482"/>
      <c r="N245" s="484">
        <v>0</v>
      </c>
      <c r="O245" s="482"/>
      <c r="P245" s="485">
        <f>'REC. COSTS'!C245</f>
        <v>0</v>
      </c>
      <c r="Q245" s="520">
        <f t="shared" si="30"/>
        <v>0</v>
      </c>
      <c r="R245" s="173"/>
      <c r="S245" s="173"/>
    </row>
    <row r="246" spans="1:19" s="1" customFormat="1">
      <c r="A246" s="349">
        <v>321221</v>
      </c>
      <c r="B246" s="362" t="s">
        <v>308</v>
      </c>
      <c r="C246" s="351"/>
      <c r="D246" s="389"/>
      <c r="E246" s="387"/>
      <c r="F246" s="390">
        <f>IF(D246=0,0,+G245)</f>
        <v>0</v>
      </c>
      <c r="G246" s="484">
        <f t="shared" si="26"/>
        <v>0</v>
      </c>
      <c r="H246" s="478">
        <f t="shared" si="27"/>
        <v>0</v>
      </c>
      <c r="I246" s="479">
        <f t="shared" si="28"/>
        <v>0</v>
      </c>
      <c r="J246" s="480"/>
      <c r="K246" s="357"/>
      <c r="L246" s="481" t="str">
        <f t="shared" si="29"/>
        <v/>
      </c>
      <c r="M246" s="482"/>
      <c r="N246" s="484">
        <v>0</v>
      </c>
      <c r="O246" s="482"/>
      <c r="P246" s="485">
        <f>'REC. COSTS'!C246</f>
        <v>0</v>
      </c>
      <c r="Q246" s="520">
        <f t="shared" si="30"/>
        <v>0</v>
      </c>
      <c r="R246" s="173"/>
      <c r="S246" s="173"/>
    </row>
    <row r="247" spans="1:19" s="1" customFormat="1">
      <c r="A247" s="349">
        <v>321230</v>
      </c>
      <c r="B247" s="362" t="s">
        <v>309</v>
      </c>
      <c r="C247" s="351"/>
      <c r="D247" s="387"/>
      <c r="E247" s="387"/>
      <c r="F247" s="372"/>
      <c r="G247" s="484">
        <f t="shared" si="26"/>
        <v>0</v>
      </c>
      <c r="H247" s="478">
        <f t="shared" si="27"/>
        <v>0</v>
      </c>
      <c r="I247" s="479">
        <f t="shared" si="28"/>
        <v>0</v>
      </c>
      <c r="J247" s="480"/>
      <c r="K247" s="357"/>
      <c r="L247" s="481" t="str">
        <f t="shared" si="29"/>
        <v/>
      </c>
      <c r="M247" s="482"/>
      <c r="N247" s="484">
        <v>0</v>
      </c>
      <c r="O247" s="482"/>
      <c r="P247" s="485">
        <f>'REC. COSTS'!C247</f>
        <v>0</v>
      </c>
      <c r="Q247" s="520">
        <f t="shared" si="30"/>
        <v>0</v>
      </c>
      <c r="R247" s="173"/>
      <c r="S247" s="173"/>
    </row>
    <row r="248" spans="1:19" s="1" customFormat="1">
      <c r="A248" s="349">
        <v>321231</v>
      </c>
      <c r="B248" s="362" t="s">
        <v>310</v>
      </c>
      <c r="C248" s="351"/>
      <c r="D248" s="389"/>
      <c r="E248" s="387"/>
      <c r="F248" s="390">
        <f>IF(D248=0,0,+G247)</f>
        <v>0</v>
      </c>
      <c r="G248" s="484">
        <f t="shared" si="26"/>
        <v>0</v>
      </c>
      <c r="H248" s="478">
        <f t="shared" si="27"/>
        <v>0</v>
      </c>
      <c r="I248" s="479">
        <f t="shared" si="28"/>
        <v>0</v>
      </c>
      <c r="J248" s="480"/>
      <c r="K248" s="357"/>
      <c r="L248" s="481" t="str">
        <f t="shared" si="29"/>
        <v/>
      </c>
      <c r="M248" s="482"/>
      <c r="N248" s="484">
        <v>0</v>
      </c>
      <c r="O248" s="482"/>
      <c r="P248" s="485">
        <f>'REC. COSTS'!C248</f>
        <v>0</v>
      </c>
      <c r="Q248" s="520">
        <f t="shared" si="30"/>
        <v>0</v>
      </c>
      <c r="R248" s="173"/>
      <c r="S248" s="173"/>
    </row>
    <row r="249" spans="1:19" s="1" customFormat="1">
      <c r="A249" s="349">
        <v>321242</v>
      </c>
      <c r="B249" s="362" t="s">
        <v>311</v>
      </c>
      <c r="C249" s="351"/>
      <c r="D249" s="387"/>
      <c r="E249" s="387"/>
      <c r="F249" s="372"/>
      <c r="G249" s="484">
        <f t="shared" si="26"/>
        <v>0</v>
      </c>
      <c r="H249" s="478">
        <f t="shared" si="27"/>
        <v>0</v>
      </c>
      <c r="I249" s="479">
        <f t="shared" si="28"/>
        <v>0</v>
      </c>
      <c r="J249" s="480"/>
      <c r="K249" s="357"/>
      <c r="L249" s="481" t="str">
        <f t="shared" si="29"/>
        <v/>
      </c>
      <c r="M249" s="482"/>
      <c r="N249" s="484">
        <v>0</v>
      </c>
      <c r="O249" s="482"/>
      <c r="P249" s="485">
        <f>'REC. COSTS'!C249</f>
        <v>0</v>
      </c>
      <c r="Q249" s="520">
        <f t="shared" si="30"/>
        <v>0</v>
      </c>
      <c r="R249" s="173"/>
      <c r="S249" s="173"/>
    </row>
    <row r="250" spans="1:19" s="1" customFormat="1">
      <c r="A250" s="349">
        <v>321243</v>
      </c>
      <c r="B250" s="362" t="s">
        <v>312</v>
      </c>
      <c r="C250" s="351"/>
      <c r="D250" s="389"/>
      <c r="E250" s="387"/>
      <c r="F250" s="390">
        <f>IF(D250=0,0,+G249)</f>
        <v>0</v>
      </c>
      <c r="G250" s="484">
        <f t="shared" si="26"/>
        <v>0</v>
      </c>
      <c r="H250" s="478">
        <f t="shared" si="27"/>
        <v>0</v>
      </c>
      <c r="I250" s="479">
        <f t="shared" si="28"/>
        <v>0</v>
      </c>
      <c r="J250" s="480"/>
      <c r="K250" s="357"/>
      <c r="L250" s="481" t="str">
        <f t="shared" si="29"/>
        <v/>
      </c>
      <c r="M250" s="482"/>
      <c r="N250" s="484">
        <v>0</v>
      </c>
      <c r="O250" s="482"/>
      <c r="P250" s="485">
        <f>'REC. COSTS'!C250</f>
        <v>0</v>
      </c>
      <c r="Q250" s="520">
        <f t="shared" si="30"/>
        <v>0</v>
      </c>
      <c r="R250" s="173"/>
      <c r="S250" s="173"/>
    </row>
    <row r="251" spans="1:19" s="1" customFormat="1">
      <c r="A251" s="349">
        <v>321290</v>
      </c>
      <c r="B251" s="362" t="s">
        <v>313</v>
      </c>
      <c r="C251" s="351"/>
      <c r="D251" s="387"/>
      <c r="E251" s="387"/>
      <c r="F251" s="372"/>
      <c r="G251" s="484">
        <f t="shared" si="26"/>
        <v>0</v>
      </c>
      <c r="H251" s="478">
        <f t="shared" si="27"/>
        <v>0</v>
      </c>
      <c r="I251" s="479">
        <f t="shared" si="28"/>
        <v>0</v>
      </c>
      <c r="J251" s="480"/>
      <c r="K251" s="357"/>
      <c r="L251" s="481" t="str">
        <f t="shared" si="29"/>
        <v/>
      </c>
      <c r="M251" s="482"/>
      <c r="N251" s="484">
        <v>0</v>
      </c>
      <c r="O251" s="482"/>
      <c r="P251" s="485">
        <f>'REC. COSTS'!C251</f>
        <v>0</v>
      </c>
      <c r="Q251" s="520">
        <f t="shared" si="30"/>
        <v>0</v>
      </c>
      <c r="R251" s="173"/>
      <c r="S251" s="173"/>
    </row>
    <row r="252" spans="1:19" s="1" customFormat="1">
      <c r="A252" s="349">
        <v>321291</v>
      </c>
      <c r="B252" s="362" t="s">
        <v>314</v>
      </c>
      <c r="C252" s="351"/>
      <c r="D252" s="402"/>
      <c r="E252" s="387"/>
      <c r="F252" s="515">
        <f>IF(D252=0,0,+G251)</f>
        <v>0</v>
      </c>
      <c r="G252" s="484">
        <f t="shared" si="26"/>
        <v>0</v>
      </c>
      <c r="H252" s="478">
        <f t="shared" si="27"/>
        <v>0</v>
      </c>
      <c r="I252" s="479">
        <f t="shared" si="28"/>
        <v>0</v>
      </c>
      <c r="J252" s="480"/>
      <c r="K252" s="357"/>
      <c r="L252" s="481" t="str">
        <f t="shared" si="29"/>
        <v/>
      </c>
      <c r="M252" s="482"/>
      <c r="N252" s="484">
        <v>0</v>
      </c>
      <c r="O252" s="482"/>
      <c r="P252" s="485">
        <f>'REC. COSTS'!C252</f>
        <v>0</v>
      </c>
      <c r="Q252" s="520">
        <f t="shared" si="30"/>
        <v>0</v>
      </c>
      <c r="R252" s="173"/>
      <c r="S252" s="173"/>
    </row>
    <row r="253" spans="1:19" s="1" customFormat="1">
      <c r="A253" s="349">
        <v>324010</v>
      </c>
      <c r="B253" s="392" t="s">
        <v>182</v>
      </c>
      <c r="C253" s="351"/>
      <c r="D253" s="387"/>
      <c r="E253" s="387"/>
      <c r="F253" s="372"/>
      <c r="G253" s="484">
        <f t="shared" si="26"/>
        <v>0</v>
      </c>
      <c r="H253" s="478">
        <f t="shared" si="27"/>
        <v>0</v>
      </c>
      <c r="I253" s="479">
        <f t="shared" si="28"/>
        <v>0</v>
      </c>
      <c r="J253" s="480"/>
      <c r="K253" s="357"/>
      <c r="L253" s="481" t="str">
        <f t="shared" si="29"/>
        <v/>
      </c>
      <c r="M253" s="482"/>
      <c r="N253" s="484">
        <v>0</v>
      </c>
      <c r="O253" s="482"/>
      <c r="P253" s="485">
        <f>'REC. COSTS'!C253</f>
        <v>0</v>
      </c>
      <c r="Q253" s="520">
        <f t="shared" si="30"/>
        <v>0</v>
      </c>
      <c r="R253" s="173"/>
      <c r="S253" s="173"/>
    </row>
    <row r="254" spans="1:19" s="1" customFormat="1">
      <c r="A254" s="349">
        <v>324092</v>
      </c>
      <c r="B254" s="392" t="s">
        <v>223</v>
      </c>
      <c r="C254" s="351"/>
      <c r="D254" s="387"/>
      <c r="E254" s="387"/>
      <c r="F254" s="372"/>
      <c r="G254" s="484">
        <f t="shared" si="26"/>
        <v>0</v>
      </c>
      <c r="H254" s="478">
        <f t="shared" si="27"/>
        <v>0</v>
      </c>
      <c r="I254" s="479">
        <f t="shared" si="28"/>
        <v>0</v>
      </c>
      <c r="J254" s="480"/>
      <c r="K254" s="357"/>
      <c r="L254" s="481" t="str">
        <f t="shared" si="29"/>
        <v/>
      </c>
      <c r="M254" s="482"/>
      <c r="N254" s="484">
        <v>0</v>
      </c>
      <c r="O254" s="482"/>
      <c r="P254" s="485">
        <f>'REC. COSTS'!C254</f>
        <v>0</v>
      </c>
      <c r="Q254" s="520">
        <f t="shared" si="30"/>
        <v>0</v>
      </c>
      <c r="R254" s="173"/>
      <c r="S254" s="173"/>
    </row>
    <row r="255" spans="1:19" s="1" customFormat="1">
      <c r="A255" s="349">
        <v>324095</v>
      </c>
      <c r="B255" s="362" t="s">
        <v>186</v>
      </c>
      <c r="C255" s="351"/>
      <c r="D255" s="391"/>
      <c r="E255" s="391"/>
      <c r="F255" s="399"/>
      <c r="G255" s="501">
        <f>SUM(I239:I254)</f>
        <v>0</v>
      </c>
      <c r="H255" s="368"/>
      <c r="I255" s="486" t="s">
        <v>723</v>
      </c>
      <c r="J255" s="486"/>
      <c r="K255" s="510"/>
      <c r="L255" s="481"/>
      <c r="M255" s="482"/>
      <c r="N255" s="501">
        <v>0</v>
      </c>
      <c r="O255" s="482"/>
      <c r="P255" s="485">
        <f>'REC. COSTS'!C255</f>
        <v>0</v>
      </c>
      <c r="Q255" s="520">
        <f t="shared" si="30"/>
        <v>0</v>
      </c>
      <c r="R255" s="173"/>
      <c r="S255" s="173"/>
    </row>
    <row r="256" spans="1:19" s="1" customFormat="1">
      <c r="A256" s="349">
        <v>329010</v>
      </c>
      <c r="B256" s="362" t="s">
        <v>187</v>
      </c>
      <c r="C256" s="351"/>
      <c r="D256" s="387"/>
      <c r="E256" s="387"/>
      <c r="F256" s="372"/>
      <c r="G256" s="484">
        <f t="shared" ref="G256:G261" si="31">IF(X=0,(IF(Me=0,Sa,Me*Sa)),(IF(Me=0,Sa*X,Me*X*Sa)))</f>
        <v>0</v>
      </c>
      <c r="H256" s="356"/>
      <c r="I256" s="480"/>
      <c r="J256" s="480"/>
      <c r="K256" s="357"/>
      <c r="L256" s="481" t="str">
        <f t="shared" si="29"/>
        <v/>
      </c>
      <c r="M256" s="482"/>
      <c r="N256" s="484">
        <v>0</v>
      </c>
      <c r="O256" s="482"/>
      <c r="P256" s="485">
        <f>'REC. COSTS'!C256</f>
        <v>0</v>
      </c>
      <c r="Q256" s="520">
        <f t="shared" si="30"/>
        <v>0</v>
      </c>
      <c r="R256" s="173"/>
      <c r="S256" s="173"/>
    </row>
    <row r="257" spans="1:19" s="1" customFormat="1">
      <c r="A257" s="349">
        <v>329027</v>
      </c>
      <c r="B257" s="362" t="s">
        <v>294</v>
      </c>
      <c r="C257" s="351"/>
      <c r="D257" s="387"/>
      <c r="E257" s="387"/>
      <c r="F257" s="372"/>
      <c r="G257" s="484">
        <f t="shared" si="31"/>
        <v>0</v>
      </c>
      <c r="H257" s="356"/>
      <c r="I257" s="480"/>
      <c r="J257" s="480"/>
      <c r="K257" s="357"/>
      <c r="L257" s="481" t="str">
        <f t="shared" si="29"/>
        <v/>
      </c>
      <c r="M257" s="482"/>
      <c r="N257" s="484">
        <v>0</v>
      </c>
      <c r="O257" s="482"/>
      <c r="P257" s="485">
        <f>'REC. COSTS'!C257</f>
        <v>0</v>
      </c>
      <c r="Q257" s="520">
        <f t="shared" si="30"/>
        <v>0</v>
      </c>
      <c r="R257" s="173"/>
      <c r="S257" s="173"/>
    </row>
    <row r="258" spans="1:19" s="1" customFormat="1">
      <c r="A258" s="349">
        <v>329040</v>
      </c>
      <c r="B258" s="362" t="s">
        <v>232</v>
      </c>
      <c r="C258" s="351"/>
      <c r="D258" s="387"/>
      <c r="E258" s="387"/>
      <c r="F258" s="372"/>
      <c r="G258" s="484">
        <f t="shared" si="31"/>
        <v>0</v>
      </c>
      <c r="H258" s="356"/>
      <c r="I258" s="480"/>
      <c r="J258" s="480"/>
      <c r="K258" s="357"/>
      <c r="L258" s="481" t="str">
        <f t="shared" si="29"/>
        <v/>
      </c>
      <c r="M258" s="482"/>
      <c r="N258" s="484">
        <v>0</v>
      </c>
      <c r="O258" s="482"/>
      <c r="P258" s="485">
        <f>'REC. COSTS'!C258</f>
        <v>0</v>
      </c>
      <c r="Q258" s="520">
        <f t="shared" si="30"/>
        <v>0</v>
      </c>
      <c r="R258" s="173"/>
      <c r="S258" s="173"/>
    </row>
    <row r="259" spans="1:19" s="1" customFormat="1">
      <c r="A259" s="349">
        <v>329060</v>
      </c>
      <c r="B259" s="362" t="s">
        <v>191</v>
      </c>
      <c r="C259" s="351"/>
      <c r="D259" s="387"/>
      <c r="E259" s="387"/>
      <c r="F259" s="372"/>
      <c r="G259" s="484">
        <f t="shared" si="31"/>
        <v>0</v>
      </c>
      <c r="H259" s="356"/>
      <c r="I259" s="480"/>
      <c r="J259" s="480"/>
      <c r="K259" s="357"/>
      <c r="L259" s="481" t="str">
        <f t="shared" si="29"/>
        <v/>
      </c>
      <c r="M259" s="482"/>
      <c r="N259" s="484">
        <v>0</v>
      </c>
      <c r="O259" s="482"/>
      <c r="P259" s="485">
        <f>'REC. COSTS'!C259</f>
        <v>0</v>
      </c>
      <c r="Q259" s="520">
        <f t="shared" si="30"/>
        <v>0</v>
      </c>
      <c r="R259" s="173"/>
      <c r="S259" s="173"/>
    </row>
    <row r="260" spans="1:19" s="1" customFormat="1">
      <c r="A260" s="349">
        <v>329064</v>
      </c>
      <c r="B260" s="362" t="s">
        <v>302</v>
      </c>
      <c r="C260" s="351"/>
      <c r="D260" s="387"/>
      <c r="E260" s="387"/>
      <c r="F260" s="372"/>
      <c r="G260" s="484">
        <f t="shared" si="31"/>
        <v>0</v>
      </c>
      <c r="H260" s="356"/>
      <c r="I260" s="480"/>
      <c r="J260" s="480"/>
      <c r="K260" s="357"/>
      <c r="L260" s="481" t="str">
        <f t="shared" si="29"/>
        <v/>
      </c>
      <c r="M260" s="482"/>
      <c r="N260" s="484">
        <v>0</v>
      </c>
      <c r="O260" s="482"/>
      <c r="P260" s="485">
        <f>'REC. COSTS'!C260</f>
        <v>0</v>
      </c>
      <c r="Q260" s="520">
        <f t="shared" si="30"/>
        <v>0</v>
      </c>
      <c r="R260" s="173"/>
      <c r="S260" s="173"/>
    </row>
    <row r="261" spans="1:19" s="1" customFormat="1">
      <c r="A261" s="349">
        <v>329069</v>
      </c>
      <c r="B261" s="374" t="s">
        <v>193</v>
      </c>
      <c r="C261" s="375" t="s">
        <v>720</v>
      </c>
      <c r="D261" s="376"/>
      <c r="E261" s="376"/>
      <c r="F261" s="377"/>
      <c r="G261" s="488">
        <f t="shared" si="31"/>
        <v>0</v>
      </c>
      <c r="H261" s="368"/>
      <c r="I261" s="480"/>
      <c r="J261" s="480"/>
      <c r="K261" s="357"/>
      <c r="L261" s="481" t="str">
        <f t="shared" si="29"/>
        <v/>
      </c>
      <c r="M261" s="482"/>
      <c r="N261" s="488">
        <v>0</v>
      </c>
      <c r="O261" s="482"/>
      <c r="P261" s="490">
        <f>'REC. COSTS'!C261</f>
        <v>0</v>
      </c>
      <c r="Q261" s="520">
        <f t="shared" si="30"/>
        <v>0</v>
      </c>
      <c r="R261" s="173"/>
      <c r="S261" s="173"/>
    </row>
    <row r="262" spans="1:19" s="1" customFormat="1" ht="14" thickBot="1">
      <c r="A262" s="379" t="s">
        <v>149</v>
      </c>
      <c r="B262" s="380"/>
      <c r="C262" s="400"/>
      <c r="D262" s="356"/>
      <c r="E262" s="382"/>
      <c r="F262" s="398" t="s">
        <v>722</v>
      </c>
      <c r="G262" s="497">
        <f>SUM(G239:G261)</f>
        <v>0</v>
      </c>
      <c r="H262" s="368"/>
      <c r="I262" s="480"/>
      <c r="J262" s="480"/>
      <c r="K262" s="348"/>
      <c r="L262" s="497">
        <f>SUM(L239:L261)</f>
        <v>0</v>
      </c>
      <c r="M262" s="482"/>
      <c r="N262" s="497">
        <v>0</v>
      </c>
      <c r="O262" s="482"/>
      <c r="P262" s="498">
        <f>SUM(P239:P261)</f>
        <v>0</v>
      </c>
      <c r="Q262" s="520">
        <f t="shared" si="30"/>
        <v>0</v>
      </c>
      <c r="R262" s="173"/>
      <c r="S262" s="173"/>
    </row>
    <row r="263" spans="1:19" s="1" customFormat="1" ht="0.75" customHeight="1" thickTop="1">
      <c r="A263" s="385"/>
      <c r="B263" s="380"/>
      <c r="C263" s="381"/>
      <c r="D263" s="356"/>
      <c r="E263" s="382"/>
      <c r="F263" s="356"/>
      <c r="G263" s="480"/>
      <c r="H263" s="368"/>
      <c r="I263" s="480"/>
      <c r="J263" s="480"/>
      <c r="K263" s="348"/>
      <c r="L263" s="481" t="str">
        <f>IF(E263=mva,G263-(G263/mva),"")</f>
        <v/>
      </c>
      <c r="M263" s="482"/>
      <c r="N263" s="480"/>
      <c r="O263" s="482"/>
      <c r="P263" s="500"/>
      <c r="Q263" s="520">
        <f t="shared" si="30"/>
        <v>0</v>
      </c>
      <c r="R263" s="173"/>
      <c r="S263" s="173"/>
    </row>
    <row r="264" spans="1:19" s="1" customFormat="1" ht="24.75" customHeight="1" thickTop="1">
      <c r="A264" s="345" t="s">
        <v>154</v>
      </c>
      <c r="B264" s="386"/>
      <c r="C264" s="381"/>
      <c r="D264" s="452" t="s">
        <v>41</v>
      </c>
      <c r="E264" s="453" t="s">
        <v>13</v>
      </c>
      <c r="F264" s="452" t="s">
        <v>14</v>
      </c>
      <c r="G264" s="473" t="s">
        <v>15</v>
      </c>
      <c r="H264" s="452" t="s">
        <v>16</v>
      </c>
      <c r="I264" s="474" t="s">
        <v>17</v>
      </c>
      <c r="J264" s="474"/>
      <c r="K264" s="348"/>
      <c r="L264" s="473" t="s">
        <v>18</v>
      </c>
      <c r="M264" s="476"/>
      <c r="N264" s="473" t="s">
        <v>15</v>
      </c>
      <c r="O264" s="476"/>
      <c r="P264" s="473" t="s">
        <v>740</v>
      </c>
      <c r="Q264" s="520"/>
      <c r="R264" s="173"/>
      <c r="S264" s="173"/>
    </row>
    <row r="265" spans="1:19" s="1" customFormat="1">
      <c r="A265" s="349">
        <v>331310</v>
      </c>
      <c r="B265" s="362" t="s">
        <v>213</v>
      </c>
      <c r="C265" s="351"/>
      <c r="D265" s="387"/>
      <c r="E265" s="387"/>
      <c r="F265" s="372"/>
      <c r="G265" s="477">
        <f t="shared" ref="G265:G289" si="32">IF(X=0,(IF(Me=0,Sa,Me*Sa)),(IF(Me=0,Sa*X,Me*X*Sa)))</f>
        <v>0</v>
      </c>
      <c r="H265" s="478">
        <f t="shared" ref="H265:H289" si="33">IF(Sum,Sos,0)</f>
        <v>0</v>
      </c>
      <c r="I265" s="479">
        <f t="shared" ref="I265:I289" si="34">IF(Prosent&lt;&gt;0,(Sum*Prosent)/100,0)</f>
        <v>0</v>
      </c>
      <c r="J265" s="480"/>
      <c r="K265" s="357"/>
      <c r="L265" s="481" t="str">
        <f t="shared" ref="L265:L328" si="35">IF(FMVAE&lt;&gt;"",(Sum*mva)-Sum,"")</f>
        <v/>
      </c>
      <c r="M265" s="482"/>
      <c r="N265" s="477">
        <v>0</v>
      </c>
      <c r="O265" s="482"/>
      <c r="P265" s="483">
        <f>'REC. COSTS'!C265</f>
        <v>0</v>
      </c>
      <c r="Q265" s="520">
        <f t="shared" ref="Q265:Q328" si="36">G265+N265+P265</f>
        <v>0</v>
      </c>
      <c r="R265" s="173"/>
      <c r="S265" s="173"/>
    </row>
    <row r="266" spans="1:19" s="1" customFormat="1">
      <c r="A266" s="349">
        <v>331311</v>
      </c>
      <c r="B266" s="388" t="s">
        <v>214</v>
      </c>
      <c r="C266" s="351"/>
      <c r="D266" s="389"/>
      <c r="E266" s="387"/>
      <c r="F266" s="390">
        <f>IF(D266=0,0,+G265)</f>
        <v>0</v>
      </c>
      <c r="G266" s="484">
        <f t="shared" si="32"/>
        <v>0</v>
      </c>
      <c r="H266" s="478">
        <f t="shared" si="33"/>
        <v>0</v>
      </c>
      <c r="I266" s="479">
        <f t="shared" si="34"/>
        <v>0</v>
      </c>
      <c r="J266" s="480"/>
      <c r="K266" s="357"/>
      <c r="L266" s="481" t="str">
        <f t="shared" si="35"/>
        <v/>
      </c>
      <c r="M266" s="482"/>
      <c r="N266" s="484">
        <v>0</v>
      </c>
      <c r="O266" s="482"/>
      <c r="P266" s="485">
        <f>'REC. COSTS'!C266</f>
        <v>0</v>
      </c>
      <c r="Q266" s="520">
        <f t="shared" si="36"/>
        <v>0</v>
      </c>
      <c r="R266" s="173"/>
      <c r="S266" s="173"/>
    </row>
    <row r="267" spans="1:19" s="1" customFormat="1">
      <c r="A267" s="349">
        <v>331312</v>
      </c>
      <c r="B267" s="362" t="s">
        <v>315</v>
      </c>
      <c r="C267" s="351"/>
      <c r="D267" s="387"/>
      <c r="E267" s="387"/>
      <c r="F267" s="372"/>
      <c r="G267" s="484">
        <f t="shared" si="32"/>
        <v>0</v>
      </c>
      <c r="H267" s="478">
        <f t="shared" si="33"/>
        <v>0</v>
      </c>
      <c r="I267" s="479">
        <f t="shared" si="34"/>
        <v>0</v>
      </c>
      <c r="J267" s="480"/>
      <c r="K267" s="357"/>
      <c r="L267" s="481" t="str">
        <f t="shared" si="35"/>
        <v/>
      </c>
      <c r="M267" s="482"/>
      <c r="N267" s="484">
        <v>0</v>
      </c>
      <c r="O267" s="482"/>
      <c r="P267" s="485">
        <f>'REC. COSTS'!C267</f>
        <v>0</v>
      </c>
      <c r="Q267" s="520">
        <f t="shared" si="36"/>
        <v>0</v>
      </c>
      <c r="R267" s="173"/>
      <c r="S267" s="173"/>
    </row>
    <row r="268" spans="1:19" s="1" customFormat="1">
      <c r="A268" s="349">
        <v>331313</v>
      </c>
      <c r="B268" s="388" t="s">
        <v>316</v>
      </c>
      <c r="C268" s="351"/>
      <c r="D268" s="389"/>
      <c r="E268" s="387"/>
      <c r="F268" s="390">
        <f>IF(D268=0,0,+G267)</f>
        <v>0</v>
      </c>
      <c r="G268" s="484">
        <f t="shared" si="32"/>
        <v>0</v>
      </c>
      <c r="H268" s="478">
        <f t="shared" si="33"/>
        <v>0</v>
      </c>
      <c r="I268" s="479">
        <f t="shared" si="34"/>
        <v>0</v>
      </c>
      <c r="J268" s="480"/>
      <c r="K268" s="357"/>
      <c r="L268" s="481" t="str">
        <f t="shared" si="35"/>
        <v/>
      </c>
      <c r="M268" s="482"/>
      <c r="N268" s="484">
        <v>0</v>
      </c>
      <c r="O268" s="482"/>
      <c r="P268" s="485">
        <f>'REC. COSTS'!C268</f>
        <v>0</v>
      </c>
      <c r="Q268" s="520">
        <f t="shared" si="36"/>
        <v>0</v>
      </c>
      <c r="R268" s="173"/>
      <c r="S268" s="173"/>
    </row>
    <row r="269" spans="1:19" s="1" customFormat="1">
      <c r="A269" s="349">
        <v>331320</v>
      </c>
      <c r="B269" s="362" t="s">
        <v>317</v>
      </c>
      <c r="C269" s="351"/>
      <c r="D269" s="387"/>
      <c r="E269" s="387"/>
      <c r="F269" s="372"/>
      <c r="G269" s="484">
        <f t="shared" si="32"/>
        <v>0</v>
      </c>
      <c r="H269" s="478">
        <f t="shared" si="33"/>
        <v>0</v>
      </c>
      <c r="I269" s="479">
        <f t="shared" si="34"/>
        <v>0</v>
      </c>
      <c r="J269" s="480"/>
      <c r="K269" s="357"/>
      <c r="L269" s="481" t="str">
        <f t="shared" si="35"/>
        <v/>
      </c>
      <c r="M269" s="482"/>
      <c r="N269" s="484">
        <v>0</v>
      </c>
      <c r="O269" s="482"/>
      <c r="P269" s="485">
        <f>'REC. COSTS'!C269</f>
        <v>0</v>
      </c>
      <c r="Q269" s="520">
        <f t="shared" si="36"/>
        <v>0</v>
      </c>
      <c r="R269" s="173"/>
      <c r="S269" s="173"/>
    </row>
    <row r="270" spans="1:19" s="1" customFormat="1">
      <c r="A270" s="349">
        <v>331321</v>
      </c>
      <c r="B270" s="388" t="s">
        <v>318</v>
      </c>
      <c r="C270" s="351"/>
      <c r="D270" s="389"/>
      <c r="E270" s="387"/>
      <c r="F270" s="390">
        <f>IF(D270=0,0,+G269)</f>
        <v>0</v>
      </c>
      <c r="G270" s="484">
        <f t="shared" si="32"/>
        <v>0</v>
      </c>
      <c r="H270" s="478">
        <f t="shared" si="33"/>
        <v>0</v>
      </c>
      <c r="I270" s="479">
        <f t="shared" si="34"/>
        <v>0</v>
      </c>
      <c r="J270" s="480"/>
      <c r="K270" s="357"/>
      <c r="L270" s="481" t="str">
        <f t="shared" si="35"/>
        <v/>
      </c>
      <c r="M270" s="482"/>
      <c r="N270" s="484">
        <v>0</v>
      </c>
      <c r="O270" s="482"/>
      <c r="P270" s="485">
        <f>'REC. COSTS'!C270</f>
        <v>0</v>
      </c>
      <c r="Q270" s="520">
        <f t="shared" si="36"/>
        <v>0</v>
      </c>
      <c r="R270" s="173"/>
      <c r="S270" s="173"/>
    </row>
    <row r="271" spans="1:19" s="1" customFormat="1">
      <c r="A271" s="349">
        <v>331330</v>
      </c>
      <c r="B271" s="362" t="s">
        <v>319</v>
      </c>
      <c r="C271" s="351"/>
      <c r="D271" s="387"/>
      <c r="E271" s="387"/>
      <c r="F271" s="372"/>
      <c r="G271" s="484">
        <f t="shared" si="32"/>
        <v>0</v>
      </c>
      <c r="H271" s="478">
        <f t="shared" si="33"/>
        <v>0</v>
      </c>
      <c r="I271" s="479">
        <f t="shared" si="34"/>
        <v>0</v>
      </c>
      <c r="J271" s="480"/>
      <c r="K271" s="357"/>
      <c r="L271" s="481" t="str">
        <f t="shared" si="35"/>
        <v/>
      </c>
      <c r="M271" s="482"/>
      <c r="N271" s="484">
        <v>0</v>
      </c>
      <c r="O271" s="482"/>
      <c r="P271" s="485">
        <f>'REC. COSTS'!C271</f>
        <v>0</v>
      </c>
      <c r="Q271" s="520">
        <f t="shared" si="36"/>
        <v>0</v>
      </c>
      <c r="R271" s="173"/>
      <c r="S271" s="173"/>
    </row>
    <row r="272" spans="1:19" s="1" customFormat="1">
      <c r="A272" s="349">
        <v>331331</v>
      </c>
      <c r="B272" s="388" t="s">
        <v>320</v>
      </c>
      <c r="C272" s="351"/>
      <c r="D272" s="389"/>
      <c r="E272" s="387"/>
      <c r="F272" s="390">
        <f>IF(D272=0,0,+G271)</f>
        <v>0</v>
      </c>
      <c r="G272" s="484">
        <f t="shared" si="32"/>
        <v>0</v>
      </c>
      <c r="H272" s="478">
        <f t="shared" si="33"/>
        <v>0</v>
      </c>
      <c r="I272" s="479">
        <f t="shared" si="34"/>
        <v>0</v>
      </c>
      <c r="J272" s="480"/>
      <c r="K272" s="357"/>
      <c r="L272" s="481" t="str">
        <f t="shared" si="35"/>
        <v/>
      </c>
      <c r="M272" s="482"/>
      <c r="N272" s="484">
        <v>0</v>
      </c>
      <c r="O272" s="482"/>
      <c r="P272" s="485">
        <f>'REC. COSTS'!C272</f>
        <v>0</v>
      </c>
      <c r="Q272" s="520">
        <f t="shared" si="36"/>
        <v>0</v>
      </c>
      <c r="R272" s="173"/>
      <c r="S272" s="173"/>
    </row>
    <row r="273" spans="1:19" s="1" customFormat="1">
      <c r="A273" s="349">
        <v>331332</v>
      </c>
      <c r="B273" s="362" t="s">
        <v>321</v>
      </c>
      <c r="C273" s="351"/>
      <c r="D273" s="387"/>
      <c r="E273" s="387"/>
      <c r="F273" s="372"/>
      <c r="G273" s="484">
        <f t="shared" si="32"/>
        <v>0</v>
      </c>
      <c r="H273" s="478">
        <f t="shared" si="33"/>
        <v>0</v>
      </c>
      <c r="I273" s="479">
        <f t="shared" si="34"/>
        <v>0</v>
      </c>
      <c r="J273" s="480"/>
      <c r="K273" s="357"/>
      <c r="L273" s="481" t="str">
        <f t="shared" si="35"/>
        <v/>
      </c>
      <c r="M273" s="482"/>
      <c r="N273" s="484">
        <v>0</v>
      </c>
      <c r="O273" s="482"/>
      <c r="P273" s="485">
        <f>'REC. COSTS'!C273</f>
        <v>0</v>
      </c>
      <c r="Q273" s="520">
        <f t="shared" si="36"/>
        <v>0</v>
      </c>
      <c r="R273" s="173"/>
      <c r="S273" s="173"/>
    </row>
    <row r="274" spans="1:19" s="1" customFormat="1">
      <c r="A274" s="349">
        <v>331333</v>
      </c>
      <c r="B274" s="388" t="s">
        <v>322</v>
      </c>
      <c r="C274" s="351"/>
      <c r="D274" s="389"/>
      <c r="E274" s="387"/>
      <c r="F274" s="390">
        <f>IF(D274=0,0,+G273)</f>
        <v>0</v>
      </c>
      <c r="G274" s="484">
        <f t="shared" si="32"/>
        <v>0</v>
      </c>
      <c r="H274" s="478">
        <f t="shared" si="33"/>
        <v>0</v>
      </c>
      <c r="I274" s="479">
        <f t="shared" si="34"/>
        <v>0</v>
      </c>
      <c r="J274" s="480"/>
      <c r="K274" s="357"/>
      <c r="L274" s="481" t="str">
        <f t="shared" si="35"/>
        <v/>
      </c>
      <c r="M274" s="482"/>
      <c r="N274" s="484">
        <v>0</v>
      </c>
      <c r="O274" s="482"/>
      <c r="P274" s="485">
        <f>'REC. COSTS'!C274</f>
        <v>0</v>
      </c>
      <c r="Q274" s="520">
        <f t="shared" si="36"/>
        <v>0</v>
      </c>
      <c r="R274" s="173"/>
      <c r="S274" s="173"/>
    </row>
    <row r="275" spans="1:19" s="1" customFormat="1">
      <c r="A275" s="349">
        <v>331334</v>
      </c>
      <c r="B275" s="362" t="s">
        <v>323</v>
      </c>
      <c r="C275" s="351"/>
      <c r="D275" s="387"/>
      <c r="E275" s="387"/>
      <c r="F275" s="372"/>
      <c r="G275" s="484">
        <f t="shared" si="32"/>
        <v>0</v>
      </c>
      <c r="H275" s="478">
        <f t="shared" si="33"/>
        <v>0</v>
      </c>
      <c r="I275" s="479">
        <f t="shared" si="34"/>
        <v>0</v>
      </c>
      <c r="J275" s="480"/>
      <c r="K275" s="357"/>
      <c r="L275" s="481" t="str">
        <f t="shared" si="35"/>
        <v/>
      </c>
      <c r="M275" s="482"/>
      <c r="N275" s="484">
        <v>0</v>
      </c>
      <c r="O275" s="482"/>
      <c r="P275" s="485">
        <f>'REC. COSTS'!C275</f>
        <v>0</v>
      </c>
      <c r="Q275" s="520">
        <f t="shared" si="36"/>
        <v>0</v>
      </c>
      <c r="R275" s="173"/>
      <c r="S275" s="173"/>
    </row>
    <row r="276" spans="1:19" s="1" customFormat="1">
      <c r="A276" s="349">
        <v>331335</v>
      </c>
      <c r="B276" s="388" t="s">
        <v>324</v>
      </c>
      <c r="C276" s="351"/>
      <c r="D276" s="389"/>
      <c r="E276" s="387"/>
      <c r="F276" s="390">
        <f>IF(D276=0,0,+G275)</f>
        <v>0</v>
      </c>
      <c r="G276" s="484">
        <f t="shared" si="32"/>
        <v>0</v>
      </c>
      <c r="H276" s="478">
        <f t="shared" si="33"/>
        <v>0</v>
      </c>
      <c r="I276" s="479">
        <f t="shared" si="34"/>
        <v>0</v>
      </c>
      <c r="J276" s="480"/>
      <c r="K276" s="357"/>
      <c r="L276" s="481" t="str">
        <f t="shared" si="35"/>
        <v/>
      </c>
      <c r="M276" s="482"/>
      <c r="N276" s="484">
        <v>0</v>
      </c>
      <c r="O276" s="482"/>
      <c r="P276" s="485">
        <f>'REC. COSTS'!C276</f>
        <v>0</v>
      </c>
      <c r="Q276" s="520">
        <f t="shared" si="36"/>
        <v>0</v>
      </c>
      <c r="R276" s="173"/>
      <c r="S276" s="173"/>
    </row>
    <row r="277" spans="1:19" s="1" customFormat="1">
      <c r="A277" s="349">
        <v>331340</v>
      </c>
      <c r="B277" s="362" t="s">
        <v>325</v>
      </c>
      <c r="C277" s="351"/>
      <c r="D277" s="387"/>
      <c r="E277" s="387"/>
      <c r="F277" s="372"/>
      <c r="G277" s="484">
        <f t="shared" si="32"/>
        <v>0</v>
      </c>
      <c r="H277" s="478">
        <f t="shared" si="33"/>
        <v>0</v>
      </c>
      <c r="I277" s="479">
        <f t="shared" si="34"/>
        <v>0</v>
      </c>
      <c r="J277" s="480"/>
      <c r="K277" s="357"/>
      <c r="L277" s="481" t="str">
        <f t="shared" si="35"/>
        <v/>
      </c>
      <c r="M277" s="482"/>
      <c r="N277" s="484">
        <v>0</v>
      </c>
      <c r="O277" s="482"/>
      <c r="P277" s="485">
        <f>'REC. COSTS'!C277</f>
        <v>0</v>
      </c>
      <c r="Q277" s="520">
        <f t="shared" si="36"/>
        <v>0</v>
      </c>
      <c r="R277" s="173"/>
      <c r="S277" s="173"/>
    </row>
    <row r="278" spans="1:19" s="1" customFormat="1">
      <c r="A278" s="349">
        <v>331341</v>
      </c>
      <c r="B278" s="362" t="s">
        <v>326</v>
      </c>
      <c r="C278" s="351"/>
      <c r="D278" s="389"/>
      <c r="E278" s="387"/>
      <c r="F278" s="390">
        <f>IF(D278=0,0,+G277)</f>
        <v>0</v>
      </c>
      <c r="G278" s="484">
        <f t="shared" si="32"/>
        <v>0</v>
      </c>
      <c r="H278" s="478">
        <f t="shared" si="33"/>
        <v>0</v>
      </c>
      <c r="I278" s="479">
        <f t="shared" si="34"/>
        <v>0</v>
      </c>
      <c r="J278" s="480"/>
      <c r="K278" s="357"/>
      <c r="L278" s="481" t="str">
        <f t="shared" si="35"/>
        <v/>
      </c>
      <c r="M278" s="482"/>
      <c r="N278" s="484">
        <v>0</v>
      </c>
      <c r="O278" s="482"/>
      <c r="P278" s="485">
        <f>'REC. COSTS'!C278</f>
        <v>0</v>
      </c>
      <c r="Q278" s="520">
        <f t="shared" si="36"/>
        <v>0</v>
      </c>
      <c r="R278" s="173"/>
      <c r="S278" s="173"/>
    </row>
    <row r="279" spans="1:19" s="1" customFormat="1">
      <c r="A279" s="349">
        <v>331342</v>
      </c>
      <c r="B279" s="362" t="s">
        <v>327</v>
      </c>
      <c r="C279" s="351"/>
      <c r="D279" s="387"/>
      <c r="E279" s="387"/>
      <c r="F279" s="372"/>
      <c r="G279" s="484">
        <f t="shared" si="32"/>
        <v>0</v>
      </c>
      <c r="H279" s="478">
        <f t="shared" si="33"/>
        <v>0</v>
      </c>
      <c r="I279" s="479">
        <f t="shared" si="34"/>
        <v>0</v>
      </c>
      <c r="J279" s="480"/>
      <c r="K279" s="357"/>
      <c r="L279" s="481" t="str">
        <f t="shared" si="35"/>
        <v/>
      </c>
      <c r="M279" s="482"/>
      <c r="N279" s="484">
        <v>0</v>
      </c>
      <c r="O279" s="482"/>
      <c r="P279" s="485">
        <f>'REC. COSTS'!C279</f>
        <v>0</v>
      </c>
      <c r="Q279" s="520">
        <f t="shared" si="36"/>
        <v>0</v>
      </c>
      <c r="R279" s="173"/>
      <c r="S279" s="173"/>
    </row>
    <row r="280" spans="1:19" s="1" customFormat="1">
      <c r="A280" s="349">
        <v>331343</v>
      </c>
      <c r="B280" s="388" t="s">
        <v>328</v>
      </c>
      <c r="C280" s="351"/>
      <c r="D280" s="389"/>
      <c r="E280" s="387"/>
      <c r="F280" s="390">
        <f>IF(D280=0,0,+G279)</f>
        <v>0</v>
      </c>
      <c r="G280" s="484">
        <f t="shared" si="32"/>
        <v>0</v>
      </c>
      <c r="H280" s="478">
        <f t="shared" si="33"/>
        <v>0</v>
      </c>
      <c r="I280" s="479">
        <f t="shared" si="34"/>
        <v>0</v>
      </c>
      <c r="J280" s="480"/>
      <c r="K280" s="357"/>
      <c r="L280" s="481" t="str">
        <f t="shared" si="35"/>
        <v/>
      </c>
      <c r="M280" s="482"/>
      <c r="N280" s="484">
        <v>0</v>
      </c>
      <c r="O280" s="482"/>
      <c r="P280" s="485">
        <f>'REC. COSTS'!C280</f>
        <v>0</v>
      </c>
      <c r="Q280" s="520">
        <f t="shared" si="36"/>
        <v>0</v>
      </c>
      <c r="R280" s="173"/>
      <c r="S280" s="173"/>
    </row>
    <row r="281" spans="1:19" s="1" customFormat="1">
      <c r="A281" s="349">
        <v>331350</v>
      </c>
      <c r="B281" s="362" t="s">
        <v>329</v>
      </c>
      <c r="C281" s="351"/>
      <c r="D281" s="387"/>
      <c r="E281" s="387"/>
      <c r="F281" s="372"/>
      <c r="G281" s="484">
        <f t="shared" si="32"/>
        <v>0</v>
      </c>
      <c r="H281" s="478">
        <f t="shared" si="33"/>
        <v>0</v>
      </c>
      <c r="I281" s="479">
        <f t="shared" si="34"/>
        <v>0</v>
      </c>
      <c r="J281" s="480"/>
      <c r="K281" s="357"/>
      <c r="L281" s="481" t="str">
        <f t="shared" si="35"/>
        <v/>
      </c>
      <c r="M281" s="482"/>
      <c r="N281" s="484">
        <v>0</v>
      </c>
      <c r="O281" s="482"/>
      <c r="P281" s="485">
        <f>'REC. COSTS'!C281</f>
        <v>0</v>
      </c>
      <c r="Q281" s="520">
        <f t="shared" si="36"/>
        <v>0</v>
      </c>
      <c r="R281" s="173"/>
      <c r="S281" s="173"/>
    </row>
    <row r="282" spans="1:19" s="1" customFormat="1">
      <c r="A282" s="349">
        <v>331351</v>
      </c>
      <c r="B282" s="362" t="s">
        <v>330</v>
      </c>
      <c r="C282" s="351"/>
      <c r="D282" s="389"/>
      <c r="E282" s="387"/>
      <c r="F282" s="390">
        <f>IF(D282=0,0,+G281)</f>
        <v>0</v>
      </c>
      <c r="G282" s="484">
        <f t="shared" si="32"/>
        <v>0</v>
      </c>
      <c r="H282" s="478">
        <f t="shared" si="33"/>
        <v>0</v>
      </c>
      <c r="I282" s="479">
        <f t="shared" si="34"/>
        <v>0</v>
      </c>
      <c r="J282" s="480"/>
      <c r="K282" s="357"/>
      <c r="L282" s="481" t="str">
        <f t="shared" si="35"/>
        <v/>
      </c>
      <c r="M282" s="482"/>
      <c r="N282" s="484">
        <v>0</v>
      </c>
      <c r="O282" s="482"/>
      <c r="P282" s="485">
        <f>'REC. COSTS'!C282</f>
        <v>0</v>
      </c>
      <c r="Q282" s="520">
        <f t="shared" si="36"/>
        <v>0</v>
      </c>
      <c r="R282" s="173"/>
      <c r="S282" s="173"/>
    </row>
    <row r="283" spans="1:19" s="1" customFormat="1">
      <c r="A283" s="349">
        <v>331352</v>
      </c>
      <c r="B283" s="362" t="s">
        <v>331</v>
      </c>
      <c r="C283" s="351"/>
      <c r="D283" s="387"/>
      <c r="E283" s="387"/>
      <c r="F283" s="372"/>
      <c r="G283" s="484">
        <f t="shared" si="32"/>
        <v>0</v>
      </c>
      <c r="H283" s="478">
        <f t="shared" si="33"/>
        <v>0</v>
      </c>
      <c r="I283" s="479">
        <f t="shared" si="34"/>
        <v>0</v>
      </c>
      <c r="J283" s="480"/>
      <c r="K283" s="357"/>
      <c r="L283" s="481" t="str">
        <f t="shared" si="35"/>
        <v/>
      </c>
      <c r="M283" s="482"/>
      <c r="N283" s="484">
        <v>0</v>
      </c>
      <c r="O283" s="482"/>
      <c r="P283" s="485">
        <f>'REC. COSTS'!C283</f>
        <v>0</v>
      </c>
      <c r="Q283" s="520">
        <f t="shared" si="36"/>
        <v>0</v>
      </c>
      <c r="R283" s="173"/>
      <c r="S283" s="173"/>
    </row>
    <row r="284" spans="1:19" s="1" customFormat="1">
      <c r="A284" s="349">
        <v>331353</v>
      </c>
      <c r="B284" s="362" t="s">
        <v>332</v>
      </c>
      <c r="C284" s="351"/>
      <c r="D284" s="389"/>
      <c r="E284" s="387"/>
      <c r="F284" s="390">
        <f>IF(D284=0,0,+G283)</f>
        <v>0</v>
      </c>
      <c r="G284" s="484">
        <f t="shared" si="32"/>
        <v>0</v>
      </c>
      <c r="H284" s="478">
        <f t="shared" si="33"/>
        <v>0</v>
      </c>
      <c r="I284" s="479">
        <f t="shared" si="34"/>
        <v>0</v>
      </c>
      <c r="J284" s="480"/>
      <c r="K284" s="357"/>
      <c r="L284" s="481" t="str">
        <f t="shared" si="35"/>
        <v/>
      </c>
      <c r="M284" s="482"/>
      <c r="N284" s="484">
        <v>0</v>
      </c>
      <c r="O284" s="482"/>
      <c r="P284" s="485">
        <f>'REC. COSTS'!C284</f>
        <v>0</v>
      </c>
      <c r="Q284" s="520">
        <f t="shared" si="36"/>
        <v>0</v>
      </c>
      <c r="R284" s="173"/>
      <c r="S284" s="173"/>
    </row>
    <row r="285" spans="1:19" s="1" customFormat="1">
      <c r="A285" s="349">
        <v>331360</v>
      </c>
      <c r="B285" s="362" t="s">
        <v>333</v>
      </c>
      <c r="C285" s="351"/>
      <c r="D285" s="387"/>
      <c r="E285" s="387"/>
      <c r="F285" s="372"/>
      <c r="G285" s="484">
        <f t="shared" si="32"/>
        <v>0</v>
      </c>
      <c r="H285" s="478">
        <f t="shared" si="33"/>
        <v>0</v>
      </c>
      <c r="I285" s="479">
        <f t="shared" si="34"/>
        <v>0</v>
      </c>
      <c r="J285" s="480"/>
      <c r="K285" s="357"/>
      <c r="L285" s="481" t="str">
        <f t="shared" si="35"/>
        <v/>
      </c>
      <c r="M285" s="482"/>
      <c r="N285" s="484">
        <v>0</v>
      </c>
      <c r="O285" s="482"/>
      <c r="P285" s="485">
        <f>'REC. COSTS'!C285</f>
        <v>0</v>
      </c>
      <c r="Q285" s="520">
        <f t="shared" si="36"/>
        <v>0</v>
      </c>
      <c r="R285" s="173"/>
      <c r="S285" s="173"/>
    </row>
    <row r="286" spans="1:19" s="1" customFormat="1">
      <c r="A286" s="349">
        <v>331361</v>
      </c>
      <c r="B286" s="362" t="s">
        <v>334</v>
      </c>
      <c r="C286" s="351"/>
      <c r="D286" s="389"/>
      <c r="E286" s="387"/>
      <c r="F286" s="390">
        <f>IF(D286=0,0,+G285)</f>
        <v>0</v>
      </c>
      <c r="G286" s="484">
        <f t="shared" si="32"/>
        <v>0</v>
      </c>
      <c r="H286" s="478">
        <f t="shared" si="33"/>
        <v>0</v>
      </c>
      <c r="I286" s="479">
        <f t="shared" si="34"/>
        <v>0</v>
      </c>
      <c r="J286" s="480"/>
      <c r="K286" s="357"/>
      <c r="L286" s="481" t="str">
        <f t="shared" si="35"/>
        <v/>
      </c>
      <c r="M286" s="482"/>
      <c r="N286" s="484">
        <v>0</v>
      </c>
      <c r="O286" s="482"/>
      <c r="P286" s="485">
        <f>'REC. COSTS'!C286</f>
        <v>0</v>
      </c>
      <c r="Q286" s="520">
        <f t="shared" si="36"/>
        <v>0</v>
      </c>
      <c r="R286" s="173"/>
      <c r="S286" s="173"/>
    </row>
    <row r="287" spans="1:19" s="1" customFormat="1">
      <c r="A287" s="349">
        <v>331390</v>
      </c>
      <c r="B287" s="362" t="s">
        <v>335</v>
      </c>
      <c r="C287" s="351"/>
      <c r="D287" s="387"/>
      <c r="E287" s="387"/>
      <c r="F287" s="372"/>
      <c r="G287" s="484">
        <f t="shared" si="32"/>
        <v>0</v>
      </c>
      <c r="H287" s="478">
        <f t="shared" si="33"/>
        <v>0</v>
      </c>
      <c r="I287" s="479">
        <f t="shared" si="34"/>
        <v>0</v>
      </c>
      <c r="J287" s="480"/>
      <c r="K287" s="357"/>
      <c r="L287" s="481" t="str">
        <f t="shared" si="35"/>
        <v/>
      </c>
      <c r="M287" s="482"/>
      <c r="N287" s="484">
        <v>0</v>
      </c>
      <c r="O287" s="482"/>
      <c r="P287" s="485">
        <f>'REC. COSTS'!C287</f>
        <v>0</v>
      </c>
      <c r="Q287" s="520">
        <f t="shared" si="36"/>
        <v>0</v>
      </c>
      <c r="R287" s="173"/>
      <c r="S287" s="173"/>
    </row>
    <row r="288" spans="1:19" s="1" customFormat="1">
      <c r="A288" s="349">
        <v>331391</v>
      </c>
      <c r="B288" s="388" t="s">
        <v>336</v>
      </c>
      <c r="C288" s="351"/>
      <c r="D288" s="389"/>
      <c r="E288" s="387"/>
      <c r="F288" s="390">
        <f>IF(D288=0,0,+G286)</f>
        <v>0</v>
      </c>
      <c r="G288" s="484">
        <f t="shared" si="32"/>
        <v>0</v>
      </c>
      <c r="H288" s="478">
        <f t="shared" si="33"/>
        <v>0</v>
      </c>
      <c r="I288" s="479">
        <f t="shared" si="34"/>
        <v>0</v>
      </c>
      <c r="J288" s="480"/>
      <c r="K288" s="357"/>
      <c r="L288" s="481" t="str">
        <f t="shared" si="35"/>
        <v/>
      </c>
      <c r="M288" s="482"/>
      <c r="N288" s="484">
        <v>0</v>
      </c>
      <c r="O288" s="482"/>
      <c r="P288" s="485">
        <f>'REC. COSTS'!C288</f>
        <v>0</v>
      </c>
      <c r="Q288" s="520">
        <f t="shared" si="36"/>
        <v>0</v>
      </c>
      <c r="R288" s="173"/>
      <c r="S288" s="173"/>
    </row>
    <row r="289" spans="1:19" s="1" customFormat="1">
      <c r="A289" s="349">
        <v>334092</v>
      </c>
      <c r="B289" s="388" t="s">
        <v>223</v>
      </c>
      <c r="C289" s="351"/>
      <c r="D289" s="387"/>
      <c r="E289" s="387"/>
      <c r="F289" s="372"/>
      <c r="G289" s="484">
        <f t="shared" si="32"/>
        <v>0</v>
      </c>
      <c r="H289" s="478">
        <f t="shared" si="33"/>
        <v>0</v>
      </c>
      <c r="I289" s="479">
        <f t="shared" si="34"/>
        <v>0</v>
      </c>
      <c r="J289" s="480"/>
      <c r="K289" s="357"/>
      <c r="L289" s="481" t="str">
        <f t="shared" si="35"/>
        <v/>
      </c>
      <c r="M289" s="482"/>
      <c r="N289" s="484">
        <v>0</v>
      </c>
      <c r="O289" s="482"/>
      <c r="P289" s="485">
        <f>'REC. COSTS'!C289</f>
        <v>0</v>
      </c>
      <c r="Q289" s="520">
        <f t="shared" si="36"/>
        <v>0</v>
      </c>
      <c r="R289" s="173"/>
      <c r="S289" s="173"/>
    </row>
    <row r="290" spans="1:19" s="1" customFormat="1">
      <c r="A290" s="349">
        <v>334095</v>
      </c>
      <c r="B290" s="362" t="s">
        <v>186</v>
      </c>
      <c r="C290" s="351"/>
      <c r="D290" s="391"/>
      <c r="E290" s="391"/>
      <c r="F290" s="367"/>
      <c r="G290" s="501">
        <f>SUM(I265:I289)</f>
        <v>0</v>
      </c>
      <c r="H290" s="368"/>
      <c r="I290" s="486" t="s">
        <v>723</v>
      </c>
      <c r="J290" s="486"/>
      <c r="K290" s="510"/>
      <c r="L290" s="481"/>
      <c r="M290" s="482"/>
      <c r="N290" s="501">
        <v>0</v>
      </c>
      <c r="O290" s="482"/>
      <c r="P290" s="485">
        <f>'REC. COSTS'!C290</f>
        <v>0</v>
      </c>
      <c r="Q290" s="520">
        <f t="shared" si="36"/>
        <v>0</v>
      </c>
      <c r="R290" s="173"/>
      <c r="S290" s="173"/>
    </row>
    <row r="291" spans="1:19" s="1" customFormat="1">
      <c r="A291" s="349">
        <v>336301</v>
      </c>
      <c r="B291" s="388" t="s">
        <v>337</v>
      </c>
      <c r="C291" s="351"/>
      <c r="D291" s="387"/>
      <c r="E291" s="387"/>
      <c r="F291" s="372"/>
      <c r="G291" s="484">
        <f t="shared" ref="G291:G332" si="37">IF(X=0,(IF(Me=0,Sa,Me*Sa)),(IF(Me=0,Sa*X,Me*X*Sa)))</f>
        <v>0</v>
      </c>
      <c r="H291" s="356"/>
      <c r="I291" s="480"/>
      <c r="J291" s="480"/>
      <c r="K291" s="357"/>
      <c r="L291" s="481" t="str">
        <f t="shared" si="35"/>
        <v/>
      </c>
      <c r="M291" s="482"/>
      <c r="N291" s="484">
        <v>0</v>
      </c>
      <c r="O291" s="482"/>
      <c r="P291" s="485">
        <f>'REC. COSTS'!C291</f>
        <v>0</v>
      </c>
      <c r="Q291" s="520">
        <f t="shared" si="36"/>
        <v>0</v>
      </c>
      <c r="R291" s="173"/>
      <c r="S291" s="173"/>
    </row>
    <row r="292" spans="1:19" s="1" customFormat="1">
      <c r="A292" s="349">
        <v>336311</v>
      </c>
      <c r="B292" s="362" t="s">
        <v>338</v>
      </c>
      <c r="C292" s="351"/>
      <c r="D292" s="387"/>
      <c r="E292" s="387"/>
      <c r="F292" s="372"/>
      <c r="G292" s="484">
        <f t="shared" si="37"/>
        <v>0</v>
      </c>
      <c r="H292" s="356"/>
      <c r="I292" s="480"/>
      <c r="J292" s="480"/>
      <c r="K292" s="357"/>
      <c r="L292" s="481" t="str">
        <f t="shared" si="35"/>
        <v/>
      </c>
      <c r="M292" s="482"/>
      <c r="N292" s="484">
        <v>0</v>
      </c>
      <c r="O292" s="482"/>
      <c r="P292" s="485">
        <f>'REC. COSTS'!C292</f>
        <v>0</v>
      </c>
      <c r="Q292" s="520">
        <f t="shared" si="36"/>
        <v>0</v>
      </c>
      <c r="R292" s="173"/>
      <c r="S292" s="173"/>
    </row>
    <row r="293" spans="1:19" s="1" customFormat="1">
      <c r="A293" s="349">
        <v>336312</v>
      </c>
      <c r="B293" s="362" t="s">
        <v>339</v>
      </c>
      <c r="C293" s="351"/>
      <c r="D293" s="387"/>
      <c r="E293" s="387"/>
      <c r="F293" s="372"/>
      <c r="G293" s="484">
        <f t="shared" si="37"/>
        <v>0</v>
      </c>
      <c r="H293" s="356"/>
      <c r="I293" s="480"/>
      <c r="J293" s="480"/>
      <c r="K293" s="357"/>
      <c r="L293" s="481" t="str">
        <f t="shared" si="35"/>
        <v/>
      </c>
      <c r="M293" s="482"/>
      <c r="N293" s="484">
        <v>0</v>
      </c>
      <c r="O293" s="482"/>
      <c r="P293" s="485">
        <f>'REC. COSTS'!C293</f>
        <v>0</v>
      </c>
      <c r="Q293" s="520">
        <f t="shared" si="36"/>
        <v>0</v>
      </c>
      <c r="R293" s="173"/>
      <c r="S293" s="173"/>
    </row>
    <row r="294" spans="1:19" s="1" customFormat="1">
      <c r="A294" s="349">
        <v>336313</v>
      </c>
      <c r="B294" s="362" t="s">
        <v>340</v>
      </c>
      <c r="C294" s="351"/>
      <c r="D294" s="387"/>
      <c r="E294" s="387"/>
      <c r="F294" s="372"/>
      <c r="G294" s="484">
        <f t="shared" si="37"/>
        <v>0</v>
      </c>
      <c r="H294" s="356"/>
      <c r="I294" s="480"/>
      <c r="J294" s="480"/>
      <c r="K294" s="357"/>
      <c r="L294" s="481" t="str">
        <f t="shared" si="35"/>
        <v/>
      </c>
      <c r="M294" s="482"/>
      <c r="N294" s="484">
        <v>0</v>
      </c>
      <c r="O294" s="482"/>
      <c r="P294" s="485">
        <f>'REC. COSTS'!C294</f>
        <v>0</v>
      </c>
      <c r="Q294" s="520">
        <f t="shared" si="36"/>
        <v>0</v>
      </c>
      <c r="R294" s="173"/>
      <c r="S294" s="173"/>
    </row>
    <row r="295" spans="1:19" s="1" customFormat="1">
      <c r="A295" s="349">
        <v>336314</v>
      </c>
      <c r="B295" s="362" t="s">
        <v>341</v>
      </c>
      <c r="C295" s="351"/>
      <c r="D295" s="387"/>
      <c r="E295" s="387"/>
      <c r="F295" s="372"/>
      <c r="G295" s="484">
        <f t="shared" si="37"/>
        <v>0</v>
      </c>
      <c r="H295" s="356"/>
      <c r="I295" s="480"/>
      <c r="J295" s="480"/>
      <c r="K295" s="357"/>
      <c r="L295" s="481" t="str">
        <f t="shared" si="35"/>
        <v/>
      </c>
      <c r="M295" s="482"/>
      <c r="N295" s="484">
        <v>0</v>
      </c>
      <c r="O295" s="482"/>
      <c r="P295" s="485">
        <f>'REC. COSTS'!C295</f>
        <v>0</v>
      </c>
      <c r="Q295" s="520">
        <f t="shared" si="36"/>
        <v>0</v>
      </c>
      <c r="R295" s="173"/>
      <c r="S295" s="173"/>
    </row>
    <row r="296" spans="1:19" s="1" customFormat="1">
      <c r="A296" s="349">
        <v>336315</v>
      </c>
      <c r="B296" s="362" t="s">
        <v>342</v>
      </c>
      <c r="C296" s="351"/>
      <c r="D296" s="387"/>
      <c r="E296" s="387"/>
      <c r="F296" s="372"/>
      <c r="G296" s="484">
        <f t="shared" si="37"/>
        <v>0</v>
      </c>
      <c r="H296" s="368"/>
      <c r="I296" s="480"/>
      <c r="J296" s="480"/>
      <c r="K296" s="357"/>
      <c r="L296" s="481" t="str">
        <f t="shared" si="35"/>
        <v/>
      </c>
      <c r="M296" s="482"/>
      <c r="N296" s="484">
        <v>0</v>
      </c>
      <c r="O296" s="482"/>
      <c r="P296" s="485">
        <f>'REC. COSTS'!C296</f>
        <v>0</v>
      </c>
      <c r="Q296" s="520">
        <f t="shared" si="36"/>
        <v>0</v>
      </c>
      <c r="R296" s="173"/>
      <c r="S296" s="173"/>
    </row>
    <row r="297" spans="1:19" s="1" customFormat="1">
      <c r="A297" s="349">
        <v>336316</v>
      </c>
      <c r="B297" s="362" t="s">
        <v>343</v>
      </c>
      <c r="C297" s="351"/>
      <c r="D297" s="387"/>
      <c r="E297" s="387"/>
      <c r="F297" s="372"/>
      <c r="G297" s="484">
        <f t="shared" si="37"/>
        <v>0</v>
      </c>
      <c r="H297" s="368"/>
      <c r="I297" s="480"/>
      <c r="J297" s="480"/>
      <c r="K297" s="357"/>
      <c r="L297" s="481" t="str">
        <f t="shared" si="35"/>
        <v/>
      </c>
      <c r="M297" s="482"/>
      <c r="N297" s="484">
        <v>0</v>
      </c>
      <c r="O297" s="482"/>
      <c r="P297" s="485">
        <f>'REC. COSTS'!C297</f>
        <v>0</v>
      </c>
      <c r="Q297" s="520">
        <f t="shared" si="36"/>
        <v>0</v>
      </c>
      <c r="R297" s="173"/>
      <c r="S297" s="173"/>
    </row>
    <row r="298" spans="1:19" s="1" customFormat="1">
      <c r="A298" s="349">
        <v>336317</v>
      </c>
      <c r="B298" s="362" t="s">
        <v>344</v>
      </c>
      <c r="C298" s="351"/>
      <c r="D298" s="387"/>
      <c r="E298" s="387"/>
      <c r="F298" s="372"/>
      <c r="G298" s="484">
        <f t="shared" si="37"/>
        <v>0</v>
      </c>
      <c r="H298" s="368"/>
      <c r="I298" s="480"/>
      <c r="J298" s="480"/>
      <c r="K298" s="357"/>
      <c r="L298" s="481" t="str">
        <f t="shared" si="35"/>
        <v/>
      </c>
      <c r="M298" s="482"/>
      <c r="N298" s="484">
        <v>0</v>
      </c>
      <c r="O298" s="482"/>
      <c r="P298" s="485">
        <f>'REC. COSTS'!C298</f>
        <v>0</v>
      </c>
      <c r="Q298" s="520">
        <f t="shared" si="36"/>
        <v>0</v>
      </c>
      <c r="R298" s="173"/>
      <c r="S298" s="173"/>
    </row>
    <row r="299" spans="1:19" s="1" customFormat="1">
      <c r="A299" s="349">
        <v>336318</v>
      </c>
      <c r="B299" s="362" t="s">
        <v>345</v>
      </c>
      <c r="C299" s="351"/>
      <c r="D299" s="387"/>
      <c r="E299" s="387"/>
      <c r="F299" s="372"/>
      <c r="G299" s="484">
        <f t="shared" si="37"/>
        <v>0</v>
      </c>
      <c r="H299" s="368"/>
      <c r="I299" s="480"/>
      <c r="J299" s="480"/>
      <c r="K299" s="357"/>
      <c r="L299" s="481" t="str">
        <f t="shared" si="35"/>
        <v/>
      </c>
      <c r="M299" s="482"/>
      <c r="N299" s="484">
        <v>0</v>
      </c>
      <c r="O299" s="482"/>
      <c r="P299" s="485">
        <f>'REC. COSTS'!C299</f>
        <v>0</v>
      </c>
      <c r="Q299" s="520">
        <f t="shared" si="36"/>
        <v>0</v>
      </c>
      <c r="R299" s="173"/>
      <c r="S299" s="173"/>
    </row>
    <row r="300" spans="1:19" s="1" customFormat="1">
      <c r="A300" s="349">
        <v>336319</v>
      </c>
      <c r="B300" s="362" t="s">
        <v>346</v>
      </c>
      <c r="C300" s="351"/>
      <c r="D300" s="387"/>
      <c r="E300" s="387"/>
      <c r="F300" s="372"/>
      <c r="G300" s="484">
        <f t="shared" si="37"/>
        <v>0</v>
      </c>
      <c r="H300" s="368"/>
      <c r="I300" s="480"/>
      <c r="J300" s="480"/>
      <c r="K300" s="357"/>
      <c r="L300" s="481" t="str">
        <f t="shared" si="35"/>
        <v/>
      </c>
      <c r="M300" s="482"/>
      <c r="N300" s="484">
        <v>0</v>
      </c>
      <c r="O300" s="482"/>
      <c r="P300" s="485">
        <f>'REC. COSTS'!C300</f>
        <v>0</v>
      </c>
      <c r="Q300" s="520">
        <f t="shared" si="36"/>
        <v>0</v>
      </c>
      <c r="R300" s="173"/>
      <c r="S300" s="173"/>
    </row>
    <row r="301" spans="1:19" s="1" customFormat="1">
      <c r="A301" s="349">
        <v>336320</v>
      </c>
      <c r="B301" s="362" t="s">
        <v>347</v>
      </c>
      <c r="C301" s="351"/>
      <c r="D301" s="387"/>
      <c r="E301" s="387"/>
      <c r="F301" s="372"/>
      <c r="G301" s="484">
        <f t="shared" si="37"/>
        <v>0</v>
      </c>
      <c r="H301" s="368"/>
      <c r="I301" s="480"/>
      <c r="J301" s="480"/>
      <c r="K301" s="357"/>
      <c r="L301" s="481" t="str">
        <f t="shared" si="35"/>
        <v/>
      </c>
      <c r="M301" s="482"/>
      <c r="N301" s="484">
        <v>0</v>
      </c>
      <c r="O301" s="482"/>
      <c r="P301" s="485">
        <f>'REC. COSTS'!C301</f>
        <v>0</v>
      </c>
      <c r="Q301" s="520">
        <f t="shared" si="36"/>
        <v>0</v>
      </c>
      <c r="R301" s="173"/>
      <c r="S301" s="173"/>
    </row>
    <row r="302" spans="1:19" s="1" customFormat="1">
      <c r="A302" s="349">
        <v>336321</v>
      </c>
      <c r="B302" s="362" t="s">
        <v>348</v>
      </c>
      <c r="C302" s="351"/>
      <c r="D302" s="387"/>
      <c r="E302" s="387"/>
      <c r="F302" s="372"/>
      <c r="G302" s="484">
        <f t="shared" si="37"/>
        <v>0</v>
      </c>
      <c r="H302" s="368"/>
      <c r="I302" s="480"/>
      <c r="J302" s="480"/>
      <c r="K302" s="357"/>
      <c r="L302" s="481" t="str">
        <f t="shared" si="35"/>
        <v/>
      </c>
      <c r="M302" s="482"/>
      <c r="N302" s="484">
        <v>0</v>
      </c>
      <c r="O302" s="482"/>
      <c r="P302" s="485">
        <f>'REC. COSTS'!C302</f>
        <v>0</v>
      </c>
      <c r="Q302" s="520">
        <f t="shared" si="36"/>
        <v>0</v>
      </c>
      <c r="R302" s="173"/>
      <c r="S302" s="173"/>
    </row>
    <row r="303" spans="1:19" s="1" customFormat="1">
      <c r="A303" s="349">
        <v>336323</v>
      </c>
      <c r="B303" s="362" t="s">
        <v>349</v>
      </c>
      <c r="C303" s="351"/>
      <c r="D303" s="387"/>
      <c r="E303" s="387"/>
      <c r="F303" s="372"/>
      <c r="G303" s="484">
        <f t="shared" si="37"/>
        <v>0</v>
      </c>
      <c r="H303" s="368"/>
      <c r="I303" s="480"/>
      <c r="J303" s="480"/>
      <c r="K303" s="357"/>
      <c r="L303" s="481" t="str">
        <f t="shared" si="35"/>
        <v/>
      </c>
      <c r="M303" s="482"/>
      <c r="N303" s="484">
        <v>0</v>
      </c>
      <c r="O303" s="482"/>
      <c r="P303" s="485">
        <f>'REC. COSTS'!C303</f>
        <v>0</v>
      </c>
      <c r="Q303" s="520">
        <f t="shared" si="36"/>
        <v>0</v>
      </c>
      <c r="R303" s="173"/>
      <c r="S303" s="173"/>
    </row>
    <row r="304" spans="1:19" s="1" customFormat="1">
      <c r="A304" s="349">
        <v>336325</v>
      </c>
      <c r="B304" s="362" t="s">
        <v>350</v>
      </c>
      <c r="C304" s="351"/>
      <c r="D304" s="387"/>
      <c r="E304" s="387"/>
      <c r="F304" s="372"/>
      <c r="G304" s="484">
        <f t="shared" si="37"/>
        <v>0</v>
      </c>
      <c r="H304" s="368"/>
      <c r="I304" s="480"/>
      <c r="J304" s="480"/>
      <c r="K304" s="357"/>
      <c r="L304" s="481" t="str">
        <f t="shared" si="35"/>
        <v/>
      </c>
      <c r="M304" s="482"/>
      <c r="N304" s="484">
        <v>0</v>
      </c>
      <c r="O304" s="482"/>
      <c r="P304" s="485">
        <f>'REC. COSTS'!C304</f>
        <v>0</v>
      </c>
      <c r="Q304" s="520">
        <f t="shared" si="36"/>
        <v>0</v>
      </c>
      <c r="R304" s="173"/>
      <c r="S304" s="173"/>
    </row>
    <row r="305" spans="1:19" s="1" customFormat="1">
      <c r="A305" s="349">
        <v>336327</v>
      </c>
      <c r="B305" s="362" t="s">
        <v>351</v>
      </c>
      <c r="C305" s="351"/>
      <c r="D305" s="387"/>
      <c r="E305" s="387"/>
      <c r="F305" s="372"/>
      <c r="G305" s="484">
        <f t="shared" si="37"/>
        <v>0</v>
      </c>
      <c r="H305" s="368"/>
      <c r="I305" s="480"/>
      <c r="J305" s="480"/>
      <c r="K305" s="357"/>
      <c r="L305" s="481" t="str">
        <f t="shared" si="35"/>
        <v/>
      </c>
      <c r="M305" s="482"/>
      <c r="N305" s="484">
        <v>0</v>
      </c>
      <c r="O305" s="482"/>
      <c r="P305" s="485">
        <f>'REC. COSTS'!C305</f>
        <v>0</v>
      </c>
      <c r="Q305" s="520">
        <f t="shared" si="36"/>
        <v>0</v>
      </c>
      <c r="R305" s="173"/>
      <c r="S305" s="173"/>
    </row>
    <row r="306" spans="1:19" s="1" customFormat="1">
      <c r="A306" s="349">
        <v>336330</v>
      </c>
      <c r="B306" s="362" t="s">
        <v>352</v>
      </c>
      <c r="C306" s="351"/>
      <c r="D306" s="387"/>
      <c r="E306" s="387"/>
      <c r="F306" s="372"/>
      <c r="G306" s="484">
        <f t="shared" si="37"/>
        <v>0</v>
      </c>
      <c r="H306" s="368"/>
      <c r="I306" s="480"/>
      <c r="J306" s="480"/>
      <c r="K306" s="357"/>
      <c r="L306" s="481" t="str">
        <f t="shared" si="35"/>
        <v/>
      </c>
      <c r="M306" s="482"/>
      <c r="N306" s="484">
        <v>0</v>
      </c>
      <c r="O306" s="482"/>
      <c r="P306" s="485">
        <f>'REC. COSTS'!C306</f>
        <v>0</v>
      </c>
      <c r="Q306" s="520">
        <f t="shared" si="36"/>
        <v>0</v>
      </c>
      <c r="R306" s="173"/>
      <c r="S306" s="173"/>
    </row>
    <row r="307" spans="1:19" s="1" customFormat="1">
      <c r="A307" s="349">
        <v>336332</v>
      </c>
      <c r="B307" s="362" t="s">
        <v>353</v>
      </c>
      <c r="C307" s="351"/>
      <c r="D307" s="387"/>
      <c r="E307" s="387"/>
      <c r="F307" s="372"/>
      <c r="G307" s="484">
        <f t="shared" si="37"/>
        <v>0</v>
      </c>
      <c r="H307" s="368"/>
      <c r="I307" s="480"/>
      <c r="J307" s="480"/>
      <c r="K307" s="357"/>
      <c r="L307" s="481" t="str">
        <f t="shared" si="35"/>
        <v/>
      </c>
      <c r="M307" s="482"/>
      <c r="N307" s="484">
        <v>0</v>
      </c>
      <c r="O307" s="482"/>
      <c r="P307" s="485">
        <f>'REC. COSTS'!C307</f>
        <v>0</v>
      </c>
      <c r="Q307" s="520">
        <f t="shared" si="36"/>
        <v>0</v>
      </c>
      <c r="R307" s="173"/>
      <c r="S307" s="173"/>
    </row>
    <row r="308" spans="1:19" s="1" customFormat="1">
      <c r="A308" s="349">
        <v>336334</v>
      </c>
      <c r="B308" s="362" t="s">
        <v>354</v>
      </c>
      <c r="C308" s="351"/>
      <c r="D308" s="387"/>
      <c r="E308" s="387"/>
      <c r="F308" s="372"/>
      <c r="G308" s="484">
        <f t="shared" si="37"/>
        <v>0</v>
      </c>
      <c r="H308" s="368"/>
      <c r="I308" s="480"/>
      <c r="J308" s="480"/>
      <c r="K308" s="357"/>
      <c r="L308" s="481" t="str">
        <f t="shared" si="35"/>
        <v/>
      </c>
      <c r="M308" s="482"/>
      <c r="N308" s="484">
        <v>0</v>
      </c>
      <c r="O308" s="482"/>
      <c r="P308" s="485">
        <f>'REC. COSTS'!C308</f>
        <v>0</v>
      </c>
      <c r="Q308" s="520">
        <f t="shared" si="36"/>
        <v>0</v>
      </c>
      <c r="R308" s="173"/>
      <c r="S308" s="173"/>
    </row>
    <row r="309" spans="1:19" s="1" customFormat="1">
      <c r="A309" s="349">
        <v>336341</v>
      </c>
      <c r="B309" s="362" t="s">
        <v>355</v>
      </c>
      <c r="C309" s="351"/>
      <c r="D309" s="387"/>
      <c r="E309" s="387"/>
      <c r="F309" s="372"/>
      <c r="G309" s="484">
        <f t="shared" si="37"/>
        <v>0</v>
      </c>
      <c r="H309" s="368"/>
      <c r="I309" s="480"/>
      <c r="J309" s="480"/>
      <c r="K309" s="357"/>
      <c r="L309" s="481" t="str">
        <f t="shared" si="35"/>
        <v/>
      </c>
      <c r="M309" s="482"/>
      <c r="N309" s="484">
        <v>0</v>
      </c>
      <c r="O309" s="482"/>
      <c r="P309" s="485">
        <f>'REC. COSTS'!C309</f>
        <v>0</v>
      </c>
      <c r="Q309" s="520">
        <f t="shared" si="36"/>
        <v>0</v>
      </c>
      <c r="R309" s="173"/>
      <c r="S309" s="173"/>
    </row>
    <row r="310" spans="1:19" s="1" customFormat="1">
      <c r="A310" s="349">
        <v>336342</v>
      </c>
      <c r="B310" s="362" t="s">
        <v>356</v>
      </c>
      <c r="C310" s="351"/>
      <c r="D310" s="387"/>
      <c r="E310" s="387"/>
      <c r="F310" s="372"/>
      <c r="G310" s="484">
        <f t="shared" si="37"/>
        <v>0</v>
      </c>
      <c r="H310" s="368"/>
      <c r="I310" s="480"/>
      <c r="J310" s="480"/>
      <c r="K310" s="357"/>
      <c r="L310" s="481" t="str">
        <f t="shared" si="35"/>
        <v/>
      </c>
      <c r="M310" s="482"/>
      <c r="N310" s="484">
        <v>0</v>
      </c>
      <c r="O310" s="482"/>
      <c r="P310" s="485">
        <f>'REC. COSTS'!C310</f>
        <v>0</v>
      </c>
      <c r="Q310" s="520">
        <f t="shared" si="36"/>
        <v>0</v>
      </c>
      <c r="R310" s="173"/>
      <c r="S310" s="173"/>
    </row>
    <row r="311" spans="1:19" s="1" customFormat="1">
      <c r="A311" s="349">
        <v>336350</v>
      </c>
      <c r="B311" s="362" t="s">
        <v>357</v>
      </c>
      <c r="C311" s="351"/>
      <c r="D311" s="387"/>
      <c r="E311" s="387"/>
      <c r="F311" s="372"/>
      <c r="G311" s="484">
        <f t="shared" si="37"/>
        <v>0</v>
      </c>
      <c r="H311" s="368"/>
      <c r="I311" s="480"/>
      <c r="J311" s="480"/>
      <c r="K311" s="357"/>
      <c r="L311" s="481" t="str">
        <f t="shared" si="35"/>
        <v/>
      </c>
      <c r="M311" s="482"/>
      <c r="N311" s="484">
        <v>0</v>
      </c>
      <c r="O311" s="482"/>
      <c r="P311" s="485">
        <f>'REC. COSTS'!C311</f>
        <v>0</v>
      </c>
      <c r="Q311" s="520">
        <f t="shared" si="36"/>
        <v>0</v>
      </c>
      <c r="R311" s="173"/>
      <c r="S311" s="173"/>
    </row>
    <row r="312" spans="1:19" s="1" customFormat="1">
      <c r="A312" s="349">
        <v>336351</v>
      </c>
      <c r="B312" s="388" t="s">
        <v>358</v>
      </c>
      <c r="C312" s="351"/>
      <c r="D312" s="387"/>
      <c r="E312" s="387"/>
      <c r="F312" s="372"/>
      <c r="G312" s="484">
        <f t="shared" si="37"/>
        <v>0</v>
      </c>
      <c r="H312" s="368"/>
      <c r="I312" s="486"/>
      <c r="J312" s="486"/>
      <c r="K312" s="357"/>
      <c r="L312" s="481" t="str">
        <f t="shared" si="35"/>
        <v/>
      </c>
      <c r="M312" s="482"/>
      <c r="N312" s="484">
        <v>0</v>
      </c>
      <c r="O312" s="482"/>
      <c r="P312" s="485">
        <f>'REC. COSTS'!C312</f>
        <v>0</v>
      </c>
      <c r="Q312" s="520">
        <f t="shared" si="36"/>
        <v>0</v>
      </c>
      <c r="R312" s="173"/>
      <c r="S312" s="173"/>
    </row>
    <row r="313" spans="1:19" s="1" customFormat="1">
      <c r="A313" s="349">
        <v>336360</v>
      </c>
      <c r="B313" s="362" t="s">
        <v>359</v>
      </c>
      <c r="C313" s="351"/>
      <c r="D313" s="387"/>
      <c r="E313" s="387"/>
      <c r="F313" s="372"/>
      <c r="G313" s="484">
        <f t="shared" si="37"/>
        <v>0</v>
      </c>
      <c r="H313" s="368"/>
      <c r="I313" s="480"/>
      <c r="J313" s="480"/>
      <c r="K313" s="357"/>
      <c r="L313" s="481" t="str">
        <f t="shared" si="35"/>
        <v/>
      </c>
      <c r="M313" s="482"/>
      <c r="N313" s="484">
        <v>0</v>
      </c>
      <c r="O313" s="482"/>
      <c r="P313" s="485">
        <f>'REC. COSTS'!C313</f>
        <v>0</v>
      </c>
      <c r="Q313" s="520">
        <f t="shared" si="36"/>
        <v>0</v>
      </c>
      <c r="R313" s="173"/>
      <c r="S313" s="173"/>
    </row>
    <row r="314" spans="1:19" s="1" customFormat="1">
      <c r="A314" s="349">
        <v>336361</v>
      </c>
      <c r="B314" s="362" t="s">
        <v>360</v>
      </c>
      <c r="C314" s="351"/>
      <c r="D314" s="387"/>
      <c r="E314" s="387"/>
      <c r="F314" s="372"/>
      <c r="G314" s="484">
        <f t="shared" si="37"/>
        <v>0</v>
      </c>
      <c r="H314" s="368"/>
      <c r="I314" s="480"/>
      <c r="J314" s="480"/>
      <c r="K314" s="357"/>
      <c r="L314" s="481" t="str">
        <f t="shared" si="35"/>
        <v/>
      </c>
      <c r="M314" s="482"/>
      <c r="N314" s="484">
        <v>0</v>
      </c>
      <c r="O314" s="482"/>
      <c r="P314" s="485">
        <f>'REC. COSTS'!C314</f>
        <v>0</v>
      </c>
      <c r="Q314" s="520">
        <f t="shared" si="36"/>
        <v>0</v>
      </c>
      <c r="R314" s="173"/>
      <c r="S314" s="173"/>
    </row>
    <row r="315" spans="1:19" s="1" customFormat="1">
      <c r="A315" s="349">
        <v>336362</v>
      </c>
      <c r="B315" s="362" t="s">
        <v>361</v>
      </c>
      <c r="C315" s="351"/>
      <c r="D315" s="387"/>
      <c r="E315" s="387"/>
      <c r="F315" s="372"/>
      <c r="G315" s="484">
        <f t="shared" si="37"/>
        <v>0</v>
      </c>
      <c r="H315" s="368"/>
      <c r="I315" s="480"/>
      <c r="J315" s="480"/>
      <c r="K315" s="357"/>
      <c r="L315" s="481" t="str">
        <f t="shared" si="35"/>
        <v/>
      </c>
      <c r="M315" s="482"/>
      <c r="N315" s="484">
        <v>0</v>
      </c>
      <c r="O315" s="482"/>
      <c r="P315" s="485">
        <f>'REC. COSTS'!C315</f>
        <v>0</v>
      </c>
      <c r="Q315" s="520">
        <f t="shared" si="36"/>
        <v>0</v>
      </c>
      <c r="R315" s="173"/>
      <c r="S315" s="173"/>
    </row>
    <row r="316" spans="1:19" s="1" customFormat="1">
      <c r="A316" s="349">
        <v>338673</v>
      </c>
      <c r="B316" s="362" t="s">
        <v>362</v>
      </c>
      <c r="C316" s="351"/>
      <c r="D316" s="387"/>
      <c r="E316" s="387"/>
      <c r="F316" s="372"/>
      <c r="G316" s="484">
        <f t="shared" si="37"/>
        <v>0</v>
      </c>
      <c r="H316" s="368"/>
      <c r="I316" s="480"/>
      <c r="J316" s="480"/>
      <c r="K316" s="357"/>
      <c r="L316" s="481" t="str">
        <f t="shared" si="35"/>
        <v/>
      </c>
      <c r="M316" s="482"/>
      <c r="N316" s="484">
        <v>0</v>
      </c>
      <c r="O316" s="482"/>
      <c r="P316" s="485">
        <f>'REC. COSTS'!C316</f>
        <v>0</v>
      </c>
      <c r="Q316" s="520">
        <f t="shared" si="36"/>
        <v>0</v>
      </c>
      <c r="R316" s="173"/>
      <c r="S316" s="173"/>
    </row>
    <row r="317" spans="1:19" s="1" customFormat="1">
      <c r="A317" s="349">
        <v>339010</v>
      </c>
      <c r="B317" s="362" t="s">
        <v>187</v>
      </c>
      <c r="C317" s="351"/>
      <c r="D317" s="387"/>
      <c r="E317" s="387"/>
      <c r="F317" s="372"/>
      <c r="G317" s="484">
        <f t="shared" si="37"/>
        <v>0</v>
      </c>
      <c r="H317" s="368"/>
      <c r="I317" s="480"/>
      <c r="J317" s="480"/>
      <c r="K317" s="357"/>
      <c r="L317" s="481" t="str">
        <f t="shared" si="35"/>
        <v/>
      </c>
      <c r="M317" s="482"/>
      <c r="N317" s="484">
        <v>0</v>
      </c>
      <c r="O317" s="482"/>
      <c r="P317" s="485">
        <f>'REC. COSTS'!C317</f>
        <v>0</v>
      </c>
      <c r="Q317" s="520">
        <f t="shared" si="36"/>
        <v>0</v>
      </c>
      <c r="R317" s="173"/>
      <c r="S317" s="173"/>
    </row>
    <row r="318" spans="1:19" s="1" customFormat="1">
      <c r="A318" s="349">
        <v>339011</v>
      </c>
      <c r="B318" s="362" t="s">
        <v>289</v>
      </c>
      <c r="C318" s="351"/>
      <c r="D318" s="387"/>
      <c r="E318" s="387"/>
      <c r="F318" s="372"/>
      <c r="G318" s="484">
        <f t="shared" si="37"/>
        <v>0</v>
      </c>
      <c r="H318" s="368"/>
      <c r="I318" s="480"/>
      <c r="J318" s="480"/>
      <c r="K318" s="357"/>
      <c r="L318" s="481" t="str">
        <f t="shared" si="35"/>
        <v/>
      </c>
      <c r="M318" s="482"/>
      <c r="N318" s="484">
        <v>0</v>
      </c>
      <c r="O318" s="482"/>
      <c r="P318" s="485">
        <f>'REC. COSTS'!C318</f>
        <v>0</v>
      </c>
      <c r="Q318" s="520">
        <f t="shared" si="36"/>
        <v>0</v>
      </c>
      <c r="R318" s="173"/>
      <c r="S318" s="173"/>
    </row>
    <row r="319" spans="1:19" s="1" customFormat="1">
      <c r="A319" s="349">
        <v>339023</v>
      </c>
      <c r="B319" s="362" t="s">
        <v>249</v>
      </c>
      <c r="C319" s="351"/>
      <c r="D319" s="387"/>
      <c r="E319" s="387"/>
      <c r="F319" s="372"/>
      <c r="G319" s="484">
        <f t="shared" si="37"/>
        <v>0</v>
      </c>
      <c r="H319" s="368"/>
      <c r="I319" s="480"/>
      <c r="J319" s="480"/>
      <c r="K319" s="357"/>
      <c r="L319" s="481" t="str">
        <f t="shared" si="35"/>
        <v/>
      </c>
      <c r="M319" s="482"/>
      <c r="N319" s="484">
        <v>0</v>
      </c>
      <c r="O319" s="482"/>
      <c r="P319" s="485">
        <f>'REC. COSTS'!C319</f>
        <v>0</v>
      </c>
      <c r="Q319" s="520">
        <f t="shared" si="36"/>
        <v>0</v>
      </c>
      <c r="R319" s="173"/>
      <c r="S319" s="173"/>
    </row>
    <row r="320" spans="1:19" s="1" customFormat="1">
      <c r="A320" s="349">
        <v>339025</v>
      </c>
      <c r="B320" s="362" t="s">
        <v>230</v>
      </c>
      <c r="C320" s="351"/>
      <c r="D320" s="387"/>
      <c r="E320" s="387"/>
      <c r="F320" s="372"/>
      <c r="G320" s="484">
        <f t="shared" si="37"/>
        <v>0</v>
      </c>
      <c r="H320" s="368"/>
      <c r="I320" s="480"/>
      <c r="J320" s="480"/>
      <c r="K320" s="357"/>
      <c r="L320" s="481" t="str">
        <f t="shared" si="35"/>
        <v/>
      </c>
      <c r="M320" s="482"/>
      <c r="N320" s="484">
        <v>0</v>
      </c>
      <c r="O320" s="482"/>
      <c r="P320" s="485">
        <f>'REC. COSTS'!C320</f>
        <v>0</v>
      </c>
      <c r="Q320" s="520">
        <f t="shared" si="36"/>
        <v>0</v>
      </c>
      <c r="R320" s="173"/>
      <c r="S320" s="173"/>
    </row>
    <row r="321" spans="1:19" s="1" customFormat="1">
      <c r="A321" s="349">
        <v>339027</v>
      </c>
      <c r="B321" s="362" t="s">
        <v>294</v>
      </c>
      <c r="C321" s="351"/>
      <c r="D321" s="387"/>
      <c r="E321" s="387"/>
      <c r="F321" s="372"/>
      <c r="G321" s="484">
        <f t="shared" si="37"/>
        <v>0</v>
      </c>
      <c r="H321" s="368"/>
      <c r="I321" s="480"/>
      <c r="J321" s="480"/>
      <c r="K321" s="357"/>
      <c r="L321" s="481" t="str">
        <f t="shared" si="35"/>
        <v/>
      </c>
      <c r="M321" s="482"/>
      <c r="N321" s="484">
        <v>0</v>
      </c>
      <c r="O321" s="482"/>
      <c r="P321" s="485">
        <f>'REC. COSTS'!C321</f>
        <v>0</v>
      </c>
      <c r="Q321" s="520">
        <f t="shared" si="36"/>
        <v>0</v>
      </c>
      <c r="R321" s="173"/>
      <c r="S321" s="173"/>
    </row>
    <row r="322" spans="1:19" s="1" customFormat="1">
      <c r="A322" s="349">
        <v>339029</v>
      </c>
      <c r="B322" s="362" t="s">
        <v>190</v>
      </c>
      <c r="C322" s="351"/>
      <c r="D322" s="387"/>
      <c r="E322" s="387"/>
      <c r="F322" s="372"/>
      <c r="G322" s="484">
        <f t="shared" si="37"/>
        <v>0</v>
      </c>
      <c r="H322" s="368"/>
      <c r="I322" s="480"/>
      <c r="J322" s="480"/>
      <c r="K322" s="357"/>
      <c r="L322" s="481" t="str">
        <f t="shared" si="35"/>
        <v/>
      </c>
      <c r="M322" s="482"/>
      <c r="N322" s="484">
        <v>0</v>
      </c>
      <c r="O322" s="482"/>
      <c r="P322" s="485">
        <f>'REC. COSTS'!C322</f>
        <v>0</v>
      </c>
      <c r="Q322" s="520">
        <f t="shared" si="36"/>
        <v>0</v>
      </c>
      <c r="R322" s="173"/>
      <c r="S322" s="173"/>
    </row>
    <row r="323" spans="1:19" s="1" customFormat="1">
      <c r="A323" s="349">
        <v>339040</v>
      </c>
      <c r="B323" s="362" t="s">
        <v>232</v>
      </c>
      <c r="C323" s="351"/>
      <c r="D323" s="387"/>
      <c r="E323" s="387"/>
      <c r="F323" s="372"/>
      <c r="G323" s="484">
        <f t="shared" si="37"/>
        <v>0</v>
      </c>
      <c r="H323" s="368"/>
      <c r="I323" s="480"/>
      <c r="J323" s="480"/>
      <c r="K323" s="357"/>
      <c r="L323" s="481" t="str">
        <f t="shared" si="35"/>
        <v/>
      </c>
      <c r="M323" s="482"/>
      <c r="N323" s="484">
        <v>0</v>
      </c>
      <c r="O323" s="482"/>
      <c r="P323" s="485">
        <f>'REC. COSTS'!C323</f>
        <v>0</v>
      </c>
      <c r="Q323" s="520">
        <f t="shared" si="36"/>
        <v>0</v>
      </c>
      <c r="R323" s="173"/>
      <c r="S323" s="173"/>
    </row>
    <row r="324" spans="1:19" s="1" customFormat="1">
      <c r="A324" s="349">
        <v>339050</v>
      </c>
      <c r="B324" s="362" t="s">
        <v>298</v>
      </c>
      <c r="C324" s="351"/>
      <c r="D324" s="387"/>
      <c r="E324" s="387"/>
      <c r="F324" s="372"/>
      <c r="G324" s="484">
        <f t="shared" si="37"/>
        <v>0</v>
      </c>
      <c r="H324" s="368"/>
      <c r="I324" s="480"/>
      <c r="J324" s="480"/>
      <c r="K324" s="357"/>
      <c r="L324" s="481" t="str">
        <f t="shared" si="35"/>
        <v/>
      </c>
      <c r="M324" s="482"/>
      <c r="N324" s="484">
        <v>0</v>
      </c>
      <c r="O324" s="482"/>
      <c r="P324" s="485">
        <f>'REC. COSTS'!C324</f>
        <v>0</v>
      </c>
      <c r="Q324" s="520">
        <f t="shared" si="36"/>
        <v>0</v>
      </c>
      <c r="R324" s="173"/>
      <c r="S324" s="173"/>
    </row>
    <row r="325" spans="1:19" s="1" customFormat="1">
      <c r="A325" s="349">
        <v>339051</v>
      </c>
      <c r="B325" s="362" t="s">
        <v>363</v>
      </c>
      <c r="C325" s="351"/>
      <c r="D325" s="387"/>
      <c r="E325" s="387"/>
      <c r="F325" s="372"/>
      <c r="G325" s="484">
        <f t="shared" si="37"/>
        <v>0</v>
      </c>
      <c r="H325" s="368"/>
      <c r="I325" s="480"/>
      <c r="J325" s="480"/>
      <c r="K325" s="357"/>
      <c r="L325" s="481" t="str">
        <f t="shared" si="35"/>
        <v/>
      </c>
      <c r="M325" s="482"/>
      <c r="N325" s="484">
        <v>0</v>
      </c>
      <c r="O325" s="482"/>
      <c r="P325" s="485">
        <f>'REC. COSTS'!C325</f>
        <v>0</v>
      </c>
      <c r="Q325" s="520">
        <f t="shared" si="36"/>
        <v>0</v>
      </c>
      <c r="R325" s="173"/>
      <c r="S325" s="173"/>
    </row>
    <row r="326" spans="1:19" s="1" customFormat="1">
      <c r="A326" s="349">
        <v>339052</v>
      </c>
      <c r="B326" s="362" t="s">
        <v>364</v>
      </c>
      <c r="C326" s="351"/>
      <c r="D326" s="387"/>
      <c r="E326" s="387"/>
      <c r="F326" s="372"/>
      <c r="G326" s="484">
        <f t="shared" si="37"/>
        <v>0</v>
      </c>
      <c r="H326" s="368"/>
      <c r="I326" s="480"/>
      <c r="J326" s="480"/>
      <c r="K326" s="357"/>
      <c r="L326" s="481" t="str">
        <f t="shared" si="35"/>
        <v/>
      </c>
      <c r="M326" s="482"/>
      <c r="N326" s="484">
        <v>0</v>
      </c>
      <c r="O326" s="482"/>
      <c r="P326" s="485">
        <f>'REC. COSTS'!C326</f>
        <v>0</v>
      </c>
      <c r="Q326" s="520">
        <f t="shared" si="36"/>
        <v>0</v>
      </c>
      <c r="R326" s="173"/>
      <c r="S326" s="173"/>
    </row>
    <row r="327" spans="1:19" s="1" customFormat="1">
      <c r="A327" s="349">
        <v>339053</v>
      </c>
      <c r="B327" s="362" t="s">
        <v>365</v>
      </c>
      <c r="C327" s="351"/>
      <c r="D327" s="387"/>
      <c r="E327" s="387"/>
      <c r="F327" s="372"/>
      <c r="G327" s="484">
        <f t="shared" si="37"/>
        <v>0</v>
      </c>
      <c r="H327" s="368"/>
      <c r="I327" s="480"/>
      <c r="J327" s="480"/>
      <c r="K327" s="357"/>
      <c r="L327" s="481" t="str">
        <f t="shared" si="35"/>
        <v/>
      </c>
      <c r="M327" s="482"/>
      <c r="N327" s="484">
        <v>0</v>
      </c>
      <c r="O327" s="482"/>
      <c r="P327" s="485">
        <f>'REC. COSTS'!C327</f>
        <v>0</v>
      </c>
      <c r="Q327" s="520">
        <f t="shared" si="36"/>
        <v>0</v>
      </c>
      <c r="R327" s="173"/>
      <c r="S327" s="173"/>
    </row>
    <row r="328" spans="1:19" s="1" customFormat="1">
      <c r="A328" s="349">
        <v>339054</v>
      </c>
      <c r="B328" s="362" t="s">
        <v>366</v>
      </c>
      <c r="C328" s="351"/>
      <c r="D328" s="387"/>
      <c r="E328" s="387"/>
      <c r="F328" s="372"/>
      <c r="G328" s="484">
        <f t="shared" si="37"/>
        <v>0</v>
      </c>
      <c r="H328" s="368"/>
      <c r="I328" s="480"/>
      <c r="J328" s="480"/>
      <c r="K328" s="357"/>
      <c r="L328" s="481" t="str">
        <f t="shared" si="35"/>
        <v/>
      </c>
      <c r="M328" s="482"/>
      <c r="N328" s="484">
        <v>0</v>
      </c>
      <c r="O328" s="482"/>
      <c r="P328" s="485">
        <f>'REC. COSTS'!C328</f>
        <v>0</v>
      </c>
      <c r="Q328" s="520">
        <f t="shared" si="36"/>
        <v>0</v>
      </c>
      <c r="R328" s="173"/>
      <c r="S328" s="173"/>
    </row>
    <row r="329" spans="1:19" s="1" customFormat="1">
      <c r="A329" s="349">
        <v>339055</v>
      </c>
      <c r="B329" s="362" t="s">
        <v>299</v>
      </c>
      <c r="C329" s="351"/>
      <c r="D329" s="387"/>
      <c r="E329" s="387"/>
      <c r="F329" s="372"/>
      <c r="G329" s="484">
        <f t="shared" si="37"/>
        <v>0</v>
      </c>
      <c r="H329" s="368"/>
      <c r="I329" s="480"/>
      <c r="J329" s="480"/>
      <c r="K329" s="357"/>
      <c r="L329" s="481" t="str">
        <f>IF(FMVAE&lt;&gt;"",(Sum*mva)-Sum,"")</f>
        <v/>
      </c>
      <c r="M329" s="482"/>
      <c r="N329" s="484">
        <v>0</v>
      </c>
      <c r="O329" s="482"/>
      <c r="P329" s="485">
        <f>'REC. COSTS'!C329</f>
        <v>0</v>
      </c>
      <c r="Q329" s="520">
        <f>G329+N329+P329</f>
        <v>0</v>
      </c>
      <c r="R329" s="173"/>
      <c r="S329" s="173"/>
    </row>
    <row r="330" spans="1:19" s="1" customFormat="1">
      <c r="A330" s="349">
        <v>339060</v>
      </c>
      <c r="B330" s="362" t="s">
        <v>191</v>
      </c>
      <c r="C330" s="351"/>
      <c r="D330" s="387"/>
      <c r="E330" s="387"/>
      <c r="F330" s="372"/>
      <c r="G330" s="484">
        <f t="shared" si="37"/>
        <v>0</v>
      </c>
      <c r="H330" s="368"/>
      <c r="I330" s="480"/>
      <c r="J330" s="480"/>
      <c r="K330" s="357"/>
      <c r="L330" s="481" t="str">
        <f>IF(FMVAE&lt;&gt;"",(Sum*mva)-Sum,"")</f>
        <v/>
      </c>
      <c r="M330" s="482"/>
      <c r="N330" s="484">
        <v>0</v>
      </c>
      <c r="O330" s="482"/>
      <c r="P330" s="485">
        <f>'REC. COSTS'!C330</f>
        <v>0</v>
      </c>
      <c r="Q330" s="520">
        <f>G330+N330+P330</f>
        <v>0</v>
      </c>
      <c r="R330" s="173"/>
      <c r="S330" s="173"/>
    </row>
    <row r="331" spans="1:19" s="1" customFormat="1">
      <c r="A331" s="349">
        <v>339064</v>
      </c>
      <c r="B331" s="362" t="s">
        <v>302</v>
      </c>
      <c r="C331" s="351"/>
      <c r="D331" s="387"/>
      <c r="E331" s="387"/>
      <c r="F331" s="372"/>
      <c r="G331" s="484">
        <f t="shared" si="37"/>
        <v>0</v>
      </c>
      <c r="H331" s="368"/>
      <c r="I331" s="480"/>
      <c r="J331" s="480"/>
      <c r="K331" s="357"/>
      <c r="L331" s="481" t="str">
        <f>IF(FMVAE&lt;&gt;"",(Sum*mva)-Sum,"")</f>
        <v/>
      </c>
      <c r="M331" s="482"/>
      <c r="N331" s="484">
        <v>0</v>
      </c>
      <c r="O331" s="482"/>
      <c r="P331" s="485">
        <f>'REC. COSTS'!C331</f>
        <v>0</v>
      </c>
      <c r="Q331" s="520">
        <f>G331+N331+P331</f>
        <v>0</v>
      </c>
      <c r="R331" s="173"/>
      <c r="S331" s="173"/>
    </row>
    <row r="332" spans="1:19" s="1" customFormat="1">
      <c r="A332" s="349">
        <v>339069</v>
      </c>
      <c r="B332" s="374" t="s">
        <v>193</v>
      </c>
      <c r="C332" s="375" t="s">
        <v>720</v>
      </c>
      <c r="D332" s="376"/>
      <c r="E332" s="376"/>
      <c r="F332" s="377"/>
      <c r="G332" s="488">
        <f t="shared" si="37"/>
        <v>0</v>
      </c>
      <c r="H332" s="368"/>
      <c r="I332" s="480"/>
      <c r="J332" s="480"/>
      <c r="K332" s="357"/>
      <c r="L332" s="481" t="str">
        <f>IF(FMVAE&lt;&gt;"",(Sum*mva)-Sum,"")</f>
        <v/>
      </c>
      <c r="M332" s="482"/>
      <c r="N332" s="488">
        <v>0</v>
      </c>
      <c r="O332" s="482"/>
      <c r="P332" s="490">
        <f>'REC. COSTS'!C332</f>
        <v>0</v>
      </c>
      <c r="Q332" s="520">
        <f>G332+N332+P332</f>
        <v>0</v>
      </c>
      <c r="R332" s="173"/>
      <c r="S332" s="173"/>
    </row>
    <row r="333" spans="1:19" s="1" customFormat="1" ht="14" thickBot="1">
      <c r="A333" s="379" t="s">
        <v>149</v>
      </c>
      <c r="B333" s="380"/>
      <c r="C333" s="400"/>
      <c r="D333" s="356"/>
      <c r="E333" s="382"/>
      <c r="F333" s="398" t="s">
        <v>722</v>
      </c>
      <c r="G333" s="497">
        <f>SUM(G265:G332)</f>
        <v>0</v>
      </c>
      <c r="H333" s="368"/>
      <c r="I333" s="480"/>
      <c r="J333" s="480"/>
      <c r="K333" s="348"/>
      <c r="L333" s="497">
        <f>SUM(L265:L332)</f>
        <v>0</v>
      </c>
      <c r="M333" s="482"/>
      <c r="N333" s="497">
        <v>0</v>
      </c>
      <c r="O333" s="482"/>
      <c r="P333" s="498">
        <f>SUM(P265:P332)</f>
        <v>0</v>
      </c>
      <c r="Q333" s="520">
        <f>G333+N333+P333</f>
        <v>0</v>
      </c>
      <c r="R333" s="173"/>
      <c r="S333" s="173"/>
    </row>
    <row r="334" spans="1:19" s="1" customFormat="1" ht="0.75" customHeight="1" thickTop="1">
      <c r="A334" s="385"/>
      <c r="B334" s="403"/>
      <c r="C334" s="381"/>
      <c r="D334" s="356"/>
      <c r="E334" s="382"/>
      <c r="F334" s="356"/>
      <c r="G334" s="480"/>
      <c r="H334" s="368"/>
      <c r="I334" s="480"/>
      <c r="J334" s="480"/>
      <c r="K334" s="348"/>
      <c r="L334" s="481" t="str">
        <f>IF(E334=mva,G334-(G334/mva),"")</f>
        <v/>
      </c>
      <c r="M334" s="482"/>
      <c r="N334" s="480"/>
      <c r="O334" s="482"/>
      <c r="P334" s="500"/>
      <c r="Q334" s="520"/>
      <c r="R334" s="173"/>
      <c r="S334" s="173"/>
    </row>
    <row r="335" spans="1:19" s="1" customFormat="1" ht="24.75" customHeight="1" thickTop="1">
      <c r="A335" s="345" t="s">
        <v>155</v>
      </c>
      <c r="B335" s="386"/>
      <c r="C335" s="381"/>
      <c r="D335" s="452" t="s">
        <v>41</v>
      </c>
      <c r="E335" s="453" t="s">
        <v>13</v>
      </c>
      <c r="F335" s="452" t="s">
        <v>14</v>
      </c>
      <c r="G335" s="473" t="s">
        <v>15</v>
      </c>
      <c r="H335" s="452" t="s">
        <v>16</v>
      </c>
      <c r="I335" s="474" t="s">
        <v>17</v>
      </c>
      <c r="J335" s="474"/>
      <c r="K335" s="348"/>
      <c r="L335" s="473" t="s">
        <v>18</v>
      </c>
      <c r="M335" s="476"/>
      <c r="N335" s="473" t="s">
        <v>15</v>
      </c>
      <c r="O335" s="476"/>
      <c r="P335" s="473" t="s">
        <v>740</v>
      </c>
      <c r="Q335" s="520"/>
      <c r="R335" s="173"/>
      <c r="S335" s="173"/>
    </row>
    <row r="336" spans="1:19" s="1" customFormat="1">
      <c r="A336" s="349">
        <v>341410</v>
      </c>
      <c r="B336" s="362" t="s">
        <v>367</v>
      </c>
      <c r="C336" s="351"/>
      <c r="D336" s="387"/>
      <c r="E336" s="387"/>
      <c r="F336" s="372"/>
      <c r="G336" s="477">
        <f t="shared" ref="G336:G354" si="38">IF(X=0,(IF(Me=0,Sa,Me*Sa)),(IF(Me=0,Sa*X,Me*X*Sa)))</f>
        <v>0</v>
      </c>
      <c r="H336" s="478">
        <f t="shared" ref="H336:H354" si="39">IF(Sum,Sos,0)</f>
        <v>0</v>
      </c>
      <c r="I336" s="479">
        <f t="shared" ref="I336:I354" si="40">IF(Prosent&lt;&gt;0,(Sum*Prosent)/100,0)</f>
        <v>0</v>
      </c>
      <c r="J336" s="480"/>
      <c r="K336" s="357"/>
      <c r="L336" s="481" t="str">
        <f t="shared" ref="L336:L371" si="41">IF(FMVAE&lt;&gt;"",(Sum*mva)-Sum,"")</f>
        <v/>
      </c>
      <c r="M336" s="482"/>
      <c r="N336" s="477">
        <v>0</v>
      </c>
      <c r="O336" s="482"/>
      <c r="P336" s="483">
        <f>'REC. COSTS'!C336</f>
        <v>0</v>
      </c>
      <c r="Q336" s="520">
        <f t="shared" ref="Q336:Q372" si="42">G336+N336+P336</f>
        <v>0</v>
      </c>
      <c r="R336" s="173"/>
      <c r="S336" s="173"/>
    </row>
    <row r="337" spans="1:19" s="1" customFormat="1">
      <c r="A337" s="349">
        <v>341411</v>
      </c>
      <c r="B337" s="388" t="s">
        <v>368</v>
      </c>
      <c r="C337" s="351"/>
      <c r="D337" s="389"/>
      <c r="E337" s="387"/>
      <c r="F337" s="390">
        <f>IF(D337=0,0,+G336)</f>
        <v>0</v>
      </c>
      <c r="G337" s="484">
        <f t="shared" si="38"/>
        <v>0</v>
      </c>
      <c r="H337" s="478">
        <f t="shared" si="39"/>
        <v>0</v>
      </c>
      <c r="I337" s="479">
        <f t="shared" si="40"/>
        <v>0</v>
      </c>
      <c r="J337" s="480"/>
      <c r="K337" s="357"/>
      <c r="L337" s="481" t="str">
        <f t="shared" si="41"/>
        <v/>
      </c>
      <c r="M337" s="482"/>
      <c r="N337" s="484">
        <v>0</v>
      </c>
      <c r="O337" s="482"/>
      <c r="P337" s="485">
        <f>'REC. COSTS'!C337</f>
        <v>0</v>
      </c>
      <c r="Q337" s="520">
        <f t="shared" si="42"/>
        <v>0</v>
      </c>
      <c r="R337" s="173"/>
      <c r="S337" s="173"/>
    </row>
    <row r="338" spans="1:19" s="1" customFormat="1">
      <c r="A338" s="349">
        <v>341412</v>
      </c>
      <c r="B338" s="362" t="s">
        <v>369</v>
      </c>
      <c r="C338" s="351"/>
      <c r="D338" s="387"/>
      <c r="E338" s="387"/>
      <c r="F338" s="372"/>
      <c r="G338" s="484">
        <f t="shared" si="38"/>
        <v>0</v>
      </c>
      <c r="H338" s="478">
        <f t="shared" si="39"/>
        <v>0</v>
      </c>
      <c r="I338" s="479">
        <f t="shared" si="40"/>
        <v>0</v>
      </c>
      <c r="J338" s="480"/>
      <c r="K338" s="357"/>
      <c r="L338" s="481" t="str">
        <f t="shared" si="41"/>
        <v/>
      </c>
      <c r="M338" s="482"/>
      <c r="N338" s="484">
        <v>0</v>
      </c>
      <c r="O338" s="482"/>
      <c r="P338" s="485">
        <f>'REC. COSTS'!C338</f>
        <v>0</v>
      </c>
      <c r="Q338" s="520">
        <f t="shared" si="42"/>
        <v>0</v>
      </c>
      <c r="R338" s="173"/>
      <c r="S338" s="173"/>
    </row>
    <row r="339" spans="1:19" s="1" customFormat="1">
      <c r="A339" s="349">
        <v>341413</v>
      </c>
      <c r="B339" s="362" t="s">
        <v>370</v>
      </c>
      <c r="C339" s="351"/>
      <c r="D339" s="389"/>
      <c r="E339" s="387"/>
      <c r="F339" s="390">
        <f>IF(D339=0,0,+G338)</f>
        <v>0</v>
      </c>
      <c r="G339" s="484">
        <f t="shared" si="38"/>
        <v>0</v>
      </c>
      <c r="H339" s="478">
        <f t="shared" si="39"/>
        <v>0</v>
      </c>
      <c r="I339" s="479">
        <f t="shared" si="40"/>
        <v>0</v>
      </c>
      <c r="J339" s="480"/>
      <c r="K339" s="357"/>
      <c r="L339" s="481" t="str">
        <f t="shared" si="41"/>
        <v/>
      </c>
      <c r="M339" s="482"/>
      <c r="N339" s="484">
        <v>0</v>
      </c>
      <c r="O339" s="482"/>
      <c r="P339" s="485">
        <f>'REC. COSTS'!C339</f>
        <v>0</v>
      </c>
      <c r="Q339" s="520">
        <f t="shared" si="42"/>
        <v>0</v>
      </c>
      <c r="R339" s="173"/>
      <c r="S339" s="173"/>
    </row>
    <row r="340" spans="1:19" s="1" customFormat="1">
      <c r="A340" s="349">
        <v>341414</v>
      </c>
      <c r="B340" s="362" t="s">
        <v>371</v>
      </c>
      <c r="C340" s="351"/>
      <c r="D340" s="387"/>
      <c r="E340" s="387"/>
      <c r="F340" s="372"/>
      <c r="G340" s="484">
        <f t="shared" si="38"/>
        <v>0</v>
      </c>
      <c r="H340" s="478">
        <f t="shared" si="39"/>
        <v>0</v>
      </c>
      <c r="I340" s="479">
        <f t="shared" si="40"/>
        <v>0</v>
      </c>
      <c r="J340" s="480"/>
      <c r="K340" s="357"/>
      <c r="L340" s="481" t="str">
        <f t="shared" si="41"/>
        <v/>
      </c>
      <c r="M340" s="482"/>
      <c r="N340" s="484">
        <v>0</v>
      </c>
      <c r="O340" s="482"/>
      <c r="P340" s="485">
        <f>'REC. COSTS'!C340</f>
        <v>0</v>
      </c>
      <c r="Q340" s="520">
        <f t="shared" si="42"/>
        <v>0</v>
      </c>
      <c r="R340" s="173"/>
      <c r="S340" s="173"/>
    </row>
    <row r="341" spans="1:19" s="1" customFormat="1">
      <c r="A341" s="349">
        <v>341415</v>
      </c>
      <c r="B341" s="388" t="s">
        <v>372</v>
      </c>
      <c r="C341" s="351"/>
      <c r="D341" s="389"/>
      <c r="E341" s="387"/>
      <c r="F341" s="390">
        <f>IF(D341=0,0,+G340)</f>
        <v>0</v>
      </c>
      <c r="G341" s="484">
        <f t="shared" si="38"/>
        <v>0</v>
      </c>
      <c r="H341" s="478">
        <f t="shared" si="39"/>
        <v>0</v>
      </c>
      <c r="I341" s="479">
        <f t="shared" si="40"/>
        <v>0</v>
      </c>
      <c r="J341" s="480"/>
      <c r="K341" s="357"/>
      <c r="L341" s="481" t="str">
        <f t="shared" si="41"/>
        <v/>
      </c>
      <c r="M341" s="482"/>
      <c r="N341" s="484">
        <v>0</v>
      </c>
      <c r="O341" s="482"/>
      <c r="P341" s="485">
        <f>'REC. COSTS'!C341</f>
        <v>0</v>
      </c>
      <c r="Q341" s="520">
        <f t="shared" si="42"/>
        <v>0</v>
      </c>
      <c r="R341" s="173"/>
      <c r="S341" s="173"/>
    </row>
    <row r="342" spans="1:19" s="1" customFormat="1">
      <c r="A342" s="349">
        <v>341416</v>
      </c>
      <c r="B342" s="362" t="s">
        <v>373</v>
      </c>
      <c r="C342" s="351"/>
      <c r="D342" s="387"/>
      <c r="E342" s="387"/>
      <c r="F342" s="372"/>
      <c r="G342" s="484">
        <f t="shared" si="38"/>
        <v>0</v>
      </c>
      <c r="H342" s="478">
        <f t="shared" si="39"/>
        <v>0</v>
      </c>
      <c r="I342" s="479">
        <f t="shared" si="40"/>
        <v>0</v>
      </c>
      <c r="J342" s="480"/>
      <c r="K342" s="357"/>
      <c r="L342" s="481" t="str">
        <f t="shared" si="41"/>
        <v/>
      </c>
      <c r="M342" s="482"/>
      <c r="N342" s="484">
        <v>0</v>
      </c>
      <c r="O342" s="482"/>
      <c r="P342" s="485">
        <f>'REC. COSTS'!C342</f>
        <v>0</v>
      </c>
      <c r="Q342" s="520">
        <f t="shared" si="42"/>
        <v>0</v>
      </c>
      <c r="R342" s="173"/>
      <c r="S342" s="173"/>
    </row>
    <row r="343" spans="1:19" s="1" customFormat="1">
      <c r="A343" s="349">
        <v>341417</v>
      </c>
      <c r="B343" s="388" t="s">
        <v>374</v>
      </c>
      <c r="C343" s="351"/>
      <c r="D343" s="389"/>
      <c r="E343" s="387"/>
      <c r="F343" s="390">
        <f>IF(D343=0,0,+G342)</f>
        <v>0</v>
      </c>
      <c r="G343" s="484">
        <f t="shared" si="38"/>
        <v>0</v>
      </c>
      <c r="H343" s="478">
        <f t="shared" si="39"/>
        <v>0</v>
      </c>
      <c r="I343" s="479">
        <f t="shared" si="40"/>
        <v>0</v>
      </c>
      <c r="J343" s="480"/>
      <c r="K343" s="357"/>
      <c r="L343" s="481" t="str">
        <f t="shared" si="41"/>
        <v/>
      </c>
      <c r="M343" s="482"/>
      <c r="N343" s="484">
        <v>0</v>
      </c>
      <c r="O343" s="482"/>
      <c r="P343" s="485">
        <f>'REC. COSTS'!C343</f>
        <v>0</v>
      </c>
      <c r="Q343" s="520">
        <f t="shared" si="42"/>
        <v>0</v>
      </c>
      <c r="R343" s="173"/>
      <c r="S343" s="173"/>
    </row>
    <row r="344" spans="1:19" s="1" customFormat="1">
      <c r="A344" s="349">
        <v>341420</v>
      </c>
      <c r="B344" s="362" t="s">
        <v>375</v>
      </c>
      <c r="C344" s="351"/>
      <c r="D344" s="387"/>
      <c r="E344" s="387"/>
      <c r="F344" s="372"/>
      <c r="G344" s="484">
        <f t="shared" si="38"/>
        <v>0</v>
      </c>
      <c r="H344" s="478">
        <f t="shared" si="39"/>
        <v>0</v>
      </c>
      <c r="I344" s="479">
        <f t="shared" si="40"/>
        <v>0</v>
      </c>
      <c r="J344" s="480"/>
      <c r="K344" s="357"/>
      <c r="L344" s="481" t="str">
        <f t="shared" si="41"/>
        <v/>
      </c>
      <c r="M344" s="482"/>
      <c r="N344" s="484">
        <v>0</v>
      </c>
      <c r="O344" s="482"/>
      <c r="P344" s="485">
        <f>'REC. COSTS'!C344</f>
        <v>0</v>
      </c>
      <c r="Q344" s="520">
        <f t="shared" si="42"/>
        <v>0</v>
      </c>
      <c r="R344" s="173"/>
      <c r="S344" s="173"/>
    </row>
    <row r="345" spans="1:19" s="1" customFormat="1">
      <c r="A345" s="349">
        <v>341421</v>
      </c>
      <c r="B345" s="362" t="s">
        <v>376</v>
      </c>
      <c r="C345" s="351"/>
      <c r="D345" s="389"/>
      <c r="E345" s="387"/>
      <c r="F345" s="390">
        <f>IF(D345=0,0,+G344)</f>
        <v>0</v>
      </c>
      <c r="G345" s="484">
        <f t="shared" si="38"/>
        <v>0</v>
      </c>
      <c r="H345" s="478">
        <f t="shared" si="39"/>
        <v>0</v>
      </c>
      <c r="I345" s="479">
        <f t="shared" si="40"/>
        <v>0</v>
      </c>
      <c r="J345" s="480"/>
      <c r="K345" s="357"/>
      <c r="L345" s="481" t="str">
        <f t="shared" si="41"/>
        <v/>
      </c>
      <c r="M345" s="482"/>
      <c r="N345" s="484">
        <v>0</v>
      </c>
      <c r="O345" s="482"/>
      <c r="P345" s="485">
        <f>'REC. COSTS'!C345</f>
        <v>0</v>
      </c>
      <c r="Q345" s="520">
        <f t="shared" si="42"/>
        <v>0</v>
      </c>
      <c r="R345" s="173"/>
      <c r="S345" s="173"/>
    </row>
    <row r="346" spans="1:19" s="1" customFormat="1">
      <c r="A346" s="349">
        <v>341430</v>
      </c>
      <c r="B346" s="362" t="s">
        <v>377</v>
      </c>
      <c r="C346" s="351"/>
      <c r="D346" s="387"/>
      <c r="E346" s="387"/>
      <c r="F346" s="372"/>
      <c r="G346" s="484">
        <f t="shared" si="38"/>
        <v>0</v>
      </c>
      <c r="H346" s="478">
        <f t="shared" si="39"/>
        <v>0</v>
      </c>
      <c r="I346" s="479">
        <f t="shared" si="40"/>
        <v>0</v>
      </c>
      <c r="J346" s="480"/>
      <c r="K346" s="357"/>
      <c r="L346" s="481" t="str">
        <f t="shared" si="41"/>
        <v/>
      </c>
      <c r="M346" s="482"/>
      <c r="N346" s="484">
        <v>0</v>
      </c>
      <c r="O346" s="482"/>
      <c r="P346" s="485">
        <f>'REC. COSTS'!C346</f>
        <v>0</v>
      </c>
      <c r="Q346" s="520">
        <f t="shared" si="42"/>
        <v>0</v>
      </c>
      <c r="R346" s="173"/>
      <c r="S346" s="173"/>
    </row>
    <row r="347" spans="1:19" s="1" customFormat="1">
      <c r="A347" s="349">
        <v>341431</v>
      </c>
      <c r="B347" s="362" t="s">
        <v>378</v>
      </c>
      <c r="C347" s="351"/>
      <c r="D347" s="389"/>
      <c r="E347" s="387"/>
      <c r="F347" s="390">
        <f>IF(D347=0,0,+G346)</f>
        <v>0</v>
      </c>
      <c r="G347" s="484">
        <f t="shared" si="38"/>
        <v>0</v>
      </c>
      <c r="H347" s="478">
        <f t="shared" si="39"/>
        <v>0</v>
      </c>
      <c r="I347" s="479">
        <f t="shared" si="40"/>
        <v>0</v>
      </c>
      <c r="J347" s="480"/>
      <c r="K347" s="357"/>
      <c r="L347" s="481" t="str">
        <f t="shared" si="41"/>
        <v/>
      </c>
      <c r="M347" s="482"/>
      <c r="N347" s="484">
        <v>0</v>
      </c>
      <c r="O347" s="482"/>
      <c r="P347" s="485">
        <f>'REC. COSTS'!C347</f>
        <v>0</v>
      </c>
      <c r="Q347" s="520">
        <f t="shared" si="42"/>
        <v>0</v>
      </c>
      <c r="R347" s="173"/>
      <c r="S347" s="173"/>
    </row>
    <row r="348" spans="1:19" s="1" customFormat="1">
      <c r="A348" s="349">
        <v>341440</v>
      </c>
      <c r="B348" s="362" t="s">
        <v>379</v>
      </c>
      <c r="C348" s="351"/>
      <c r="D348" s="387"/>
      <c r="E348" s="387"/>
      <c r="F348" s="372"/>
      <c r="G348" s="484">
        <f t="shared" si="38"/>
        <v>0</v>
      </c>
      <c r="H348" s="478">
        <f t="shared" si="39"/>
        <v>0</v>
      </c>
      <c r="I348" s="479">
        <f t="shared" si="40"/>
        <v>0</v>
      </c>
      <c r="J348" s="480"/>
      <c r="K348" s="357"/>
      <c r="L348" s="481" t="str">
        <f t="shared" si="41"/>
        <v/>
      </c>
      <c r="M348" s="482"/>
      <c r="N348" s="484">
        <v>0</v>
      </c>
      <c r="O348" s="482"/>
      <c r="P348" s="485">
        <f>'REC. COSTS'!C348</f>
        <v>0</v>
      </c>
      <c r="Q348" s="520">
        <f t="shared" si="42"/>
        <v>0</v>
      </c>
      <c r="R348" s="173"/>
      <c r="S348" s="173"/>
    </row>
    <row r="349" spans="1:19" s="1" customFormat="1">
      <c r="A349" s="349">
        <v>341441</v>
      </c>
      <c r="B349" s="362" t="s">
        <v>380</v>
      </c>
      <c r="C349" s="351"/>
      <c r="D349" s="389"/>
      <c r="E349" s="387"/>
      <c r="F349" s="390">
        <f>IF(D349=0,0,+G348)</f>
        <v>0</v>
      </c>
      <c r="G349" s="484">
        <f t="shared" si="38"/>
        <v>0</v>
      </c>
      <c r="H349" s="478">
        <f t="shared" si="39"/>
        <v>0</v>
      </c>
      <c r="I349" s="479">
        <f t="shared" si="40"/>
        <v>0</v>
      </c>
      <c r="J349" s="480"/>
      <c r="K349" s="357"/>
      <c r="L349" s="481" t="str">
        <f t="shared" si="41"/>
        <v/>
      </c>
      <c r="M349" s="482"/>
      <c r="N349" s="484">
        <v>0</v>
      </c>
      <c r="O349" s="482"/>
      <c r="P349" s="485">
        <f>'REC. COSTS'!C349</f>
        <v>0</v>
      </c>
      <c r="Q349" s="520">
        <f t="shared" si="42"/>
        <v>0</v>
      </c>
      <c r="R349" s="173"/>
      <c r="S349" s="173"/>
    </row>
    <row r="350" spans="1:19" s="1" customFormat="1">
      <c r="A350" s="349">
        <v>341450</v>
      </c>
      <c r="B350" s="362" t="s">
        <v>381</v>
      </c>
      <c r="C350" s="351"/>
      <c r="D350" s="387"/>
      <c r="E350" s="387"/>
      <c r="F350" s="372"/>
      <c r="G350" s="484">
        <f t="shared" si="38"/>
        <v>0</v>
      </c>
      <c r="H350" s="478">
        <f t="shared" si="39"/>
        <v>0</v>
      </c>
      <c r="I350" s="479">
        <f t="shared" si="40"/>
        <v>0</v>
      </c>
      <c r="J350" s="480"/>
      <c r="K350" s="357"/>
      <c r="L350" s="481" t="str">
        <f t="shared" si="41"/>
        <v/>
      </c>
      <c r="M350" s="482"/>
      <c r="N350" s="484">
        <v>0</v>
      </c>
      <c r="O350" s="482"/>
      <c r="P350" s="485">
        <f>'REC. COSTS'!C350</f>
        <v>0</v>
      </c>
      <c r="Q350" s="520">
        <f>G350+N350+P350</f>
        <v>0</v>
      </c>
      <c r="R350" s="173"/>
      <c r="S350" s="173"/>
    </row>
    <row r="351" spans="1:19" s="1" customFormat="1">
      <c r="A351" s="349">
        <v>341451</v>
      </c>
      <c r="B351" s="362" t="s">
        <v>382</v>
      </c>
      <c r="C351" s="351"/>
      <c r="D351" s="389"/>
      <c r="E351" s="387"/>
      <c r="F351" s="390">
        <f>IF(D351=0,0,+G350)</f>
        <v>0</v>
      </c>
      <c r="G351" s="484">
        <f t="shared" si="38"/>
        <v>0</v>
      </c>
      <c r="H351" s="478">
        <f t="shared" si="39"/>
        <v>0</v>
      </c>
      <c r="I351" s="479">
        <f t="shared" si="40"/>
        <v>0</v>
      </c>
      <c r="J351" s="480"/>
      <c r="K351" s="357"/>
      <c r="L351" s="481" t="str">
        <f t="shared" si="41"/>
        <v/>
      </c>
      <c r="M351" s="482"/>
      <c r="N351" s="484">
        <v>0</v>
      </c>
      <c r="O351" s="482"/>
      <c r="P351" s="485">
        <f>'REC. COSTS'!C351</f>
        <v>0</v>
      </c>
      <c r="Q351" s="520">
        <f>G351+N351+P351</f>
        <v>0</v>
      </c>
      <c r="R351" s="173"/>
      <c r="S351" s="173"/>
    </row>
    <row r="352" spans="1:19" s="1" customFormat="1">
      <c r="A352" s="349">
        <v>341490</v>
      </c>
      <c r="B352" s="362" t="s">
        <v>383</v>
      </c>
      <c r="C352" s="351"/>
      <c r="D352" s="387"/>
      <c r="E352" s="387"/>
      <c r="F352" s="372"/>
      <c r="G352" s="484">
        <f t="shared" si="38"/>
        <v>0</v>
      </c>
      <c r="H352" s="478">
        <f t="shared" si="39"/>
        <v>0</v>
      </c>
      <c r="I352" s="479">
        <f t="shared" si="40"/>
        <v>0</v>
      </c>
      <c r="J352" s="480"/>
      <c r="K352" s="357"/>
      <c r="L352" s="481" t="str">
        <f t="shared" si="41"/>
        <v/>
      </c>
      <c r="M352" s="482"/>
      <c r="N352" s="484">
        <v>0</v>
      </c>
      <c r="O352" s="482"/>
      <c r="P352" s="485">
        <f>'REC. COSTS'!C352</f>
        <v>0</v>
      </c>
      <c r="Q352" s="520">
        <f t="shared" si="42"/>
        <v>0</v>
      </c>
      <c r="R352" s="173"/>
      <c r="S352" s="173"/>
    </row>
    <row r="353" spans="1:19" s="1" customFormat="1">
      <c r="A353" s="349">
        <v>341491</v>
      </c>
      <c r="B353" s="388" t="s">
        <v>384</v>
      </c>
      <c r="C353" s="351"/>
      <c r="D353" s="389"/>
      <c r="E353" s="387"/>
      <c r="F353" s="390">
        <f>IF(D353=0,0,+G352)</f>
        <v>0</v>
      </c>
      <c r="G353" s="484">
        <f t="shared" si="38"/>
        <v>0</v>
      </c>
      <c r="H353" s="478">
        <f t="shared" si="39"/>
        <v>0</v>
      </c>
      <c r="I353" s="479">
        <f t="shared" si="40"/>
        <v>0</v>
      </c>
      <c r="J353" s="480"/>
      <c r="K353" s="357"/>
      <c r="L353" s="481" t="str">
        <f t="shared" si="41"/>
        <v/>
      </c>
      <c r="M353" s="482"/>
      <c r="N353" s="484">
        <v>0</v>
      </c>
      <c r="O353" s="482"/>
      <c r="P353" s="485">
        <f>'REC. COSTS'!C353</f>
        <v>0</v>
      </c>
      <c r="Q353" s="520">
        <f t="shared" si="42"/>
        <v>0</v>
      </c>
      <c r="R353" s="173"/>
      <c r="S353" s="173"/>
    </row>
    <row r="354" spans="1:19" s="1" customFormat="1">
      <c r="A354" s="349">
        <v>344092</v>
      </c>
      <c r="B354" s="362" t="s">
        <v>223</v>
      </c>
      <c r="C354" s="351"/>
      <c r="D354" s="387"/>
      <c r="E354" s="387"/>
      <c r="F354" s="372"/>
      <c r="G354" s="484">
        <f t="shared" si="38"/>
        <v>0</v>
      </c>
      <c r="H354" s="478">
        <f t="shared" si="39"/>
        <v>0</v>
      </c>
      <c r="I354" s="479">
        <f t="shared" si="40"/>
        <v>0</v>
      </c>
      <c r="J354" s="480"/>
      <c r="K354" s="357"/>
      <c r="L354" s="481" t="str">
        <f t="shared" si="41"/>
        <v/>
      </c>
      <c r="M354" s="482"/>
      <c r="N354" s="484">
        <v>0</v>
      </c>
      <c r="O354" s="482"/>
      <c r="P354" s="485">
        <f>'REC. COSTS'!C354</f>
        <v>0</v>
      </c>
      <c r="Q354" s="520">
        <f t="shared" si="42"/>
        <v>0</v>
      </c>
      <c r="R354" s="173"/>
      <c r="S354" s="173"/>
    </row>
    <row r="355" spans="1:19" s="1" customFormat="1">
      <c r="A355" s="349">
        <v>344095</v>
      </c>
      <c r="B355" s="388" t="s">
        <v>186</v>
      </c>
      <c r="C355" s="351"/>
      <c r="D355" s="391"/>
      <c r="E355" s="391"/>
      <c r="F355" s="399"/>
      <c r="G355" s="501">
        <f>SUM(I336:I354)</f>
        <v>0</v>
      </c>
      <c r="H355" s="368"/>
      <c r="I355" s="486" t="s">
        <v>723</v>
      </c>
      <c r="J355" s="486"/>
      <c r="K355" s="510"/>
      <c r="L355" s="481"/>
      <c r="M355" s="482"/>
      <c r="N355" s="501">
        <v>0</v>
      </c>
      <c r="O355" s="482"/>
      <c r="P355" s="485">
        <f>'REC. COSTS'!C355</f>
        <v>0</v>
      </c>
      <c r="Q355" s="520">
        <f t="shared" si="42"/>
        <v>0</v>
      </c>
      <c r="R355" s="173"/>
      <c r="S355" s="173"/>
    </row>
    <row r="356" spans="1:19" s="1" customFormat="1">
      <c r="A356" s="349">
        <v>346420</v>
      </c>
      <c r="B356" s="362" t="s">
        <v>385</v>
      </c>
      <c r="C356" s="351"/>
      <c r="D356" s="387"/>
      <c r="E356" s="387"/>
      <c r="F356" s="372"/>
      <c r="G356" s="484">
        <f t="shared" ref="G356:G371" si="43">IF(X=0,(IF(Me=0,Sa,Me*Sa)),(IF(Me=0,Sa*X,Me*X*Sa)))</f>
        <v>0</v>
      </c>
      <c r="H356" s="356"/>
      <c r="I356" s="480"/>
      <c r="J356" s="480"/>
      <c r="K356" s="357"/>
      <c r="L356" s="481" t="str">
        <f t="shared" si="41"/>
        <v/>
      </c>
      <c r="M356" s="482"/>
      <c r="N356" s="484">
        <v>0</v>
      </c>
      <c r="O356" s="482"/>
      <c r="P356" s="485">
        <f>'REC. COSTS'!C356</f>
        <v>0</v>
      </c>
      <c r="Q356" s="520">
        <f t="shared" si="42"/>
        <v>0</v>
      </c>
      <c r="R356" s="173"/>
      <c r="S356" s="173"/>
    </row>
    <row r="357" spans="1:19" s="1" customFormat="1">
      <c r="A357" s="349">
        <v>346430</v>
      </c>
      <c r="B357" s="388" t="s">
        <v>386</v>
      </c>
      <c r="C357" s="351"/>
      <c r="D357" s="387"/>
      <c r="E357" s="387"/>
      <c r="F357" s="372"/>
      <c r="G357" s="484">
        <f t="shared" si="43"/>
        <v>0</v>
      </c>
      <c r="H357" s="356"/>
      <c r="I357" s="480"/>
      <c r="J357" s="480"/>
      <c r="K357" s="357"/>
      <c r="L357" s="481" t="str">
        <f t="shared" si="41"/>
        <v/>
      </c>
      <c r="M357" s="482"/>
      <c r="N357" s="484">
        <v>0</v>
      </c>
      <c r="O357" s="482"/>
      <c r="P357" s="485">
        <f>'REC. COSTS'!C357</f>
        <v>0</v>
      </c>
      <c r="Q357" s="520">
        <f t="shared" si="42"/>
        <v>0</v>
      </c>
      <c r="R357" s="173"/>
      <c r="S357" s="173"/>
    </row>
    <row r="358" spans="1:19" s="1" customFormat="1">
      <c r="A358" s="349">
        <v>346440</v>
      </c>
      <c r="B358" s="362" t="s">
        <v>387</v>
      </c>
      <c r="C358" s="351"/>
      <c r="D358" s="387"/>
      <c r="E358" s="387"/>
      <c r="F358" s="372"/>
      <c r="G358" s="484">
        <f t="shared" si="43"/>
        <v>0</v>
      </c>
      <c r="H358" s="356"/>
      <c r="I358" s="480"/>
      <c r="J358" s="480"/>
      <c r="K358" s="357"/>
      <c r="L358" s="481" t="str">
        <f t="shared" si="41"/>
        <v/>
      </c>
      <c r="M358" s="482"/>
      <c r="N358" s="484">
        <v>0</v>
      </c>
      <c r="O358" s="482"/>
      <c r="P358" s="485">
        <f>'REC. COSTS'!C358</f>
        <v>0</v>
      </c>
      <c r="Q358" s="520">
        <f t="shared" si="42"/>
        <v>0</v>
      </c>
      <c r="R358" s="173"/>
      <c r="S358" s="173"/>
    </row>
    <row r="359" spans="1:19" s="1" customFormat="1">
      <c r="A359" s="349">
        <v>346450</v>
      </c>
      <c r="B359" s="362" t="s">
        <v>388</v>
      </c>
      <c r="C359" s="351"/>
      <c r="D359" s="387"/>
      <c r="E359" s="387"/>
      <c r="F359" s="372"/>
      <c r="G359" s="484">
        <f t="shared" si="43"/>
        <v>0</v>
      </c>
      <c r="H359" s="356"/>
      <c r="I359" s="480"/>
      <c r="J359" s="480"/>
      <c r="K359" s="357"/>
      <c r="L359" s="481" t="str">
        <f t="shared" si="41"/>
        <v/>
      </c>
      <c r="M359" s="482"/>
      <c r="N359" s="484">
        <v>0</v>
      </c>
      <c r="O359" s="482"/>
      <c r="P359" s="485">
        <f>'REC. COSTS'!C359</f>
        <v>0</v>
      </c>
      <c r="Q359" s="520">
        <f t="shared" si="42"/>
        <v>0</v>
      </c>
      <c r="R359" s="173"/>
      <c r="S359" s="173"/>
    </row>
    <row r="360" spans="1:19" s="1" customFormat="1">
      <c r="A360" s="349">
        <v>346460</v>
      </c>
      <c r="B360" s="362" t="s">
        <v>389</v>
      </c>
      <c r="C360" s="351"/>
      <c r="D360" s="387"/>
      <c r="E360" s="387"/>
      <c r="F360" s="372"/>
      <c r="G360" s="484">
        <f t="shared" si="43"/>
        <v>0</v>
      </c>
      <c r="H360" s="356"/>
      <c r="I360" s="480"/>
      <c r="J360" s="480"/>
      <c r="K360" s="357"/>
      <c r="L360" s="481" t="str">
        <f t="shared" si="41"/>
        <v/>
      </c>
      <c r="M360" s="482"/>
      <c r="N360" s="484">
        <v>0</v>
      </c>
      <c r="O360" s="482"/>
      <c r="P360" s="485">
        <f>'REC. COSTS'!C360</f>
        <v>0</v>
      </c>
      <c r="Q360" s="520">
        <f t="shared" si="42"/>
        <v>0</v>
      </c>
      <c r="R360" s="173"/>
      <c r="S360" s="173"/>
    </row>
    <row r="361" spans="1:19" s="1" customFormat="1">
      <c r="A361" s="349">
        <v>349010</v>
      </c>
      <c r="B361" s="362" t="s">
        <v>187</v>
      </c>
      <c r="C361" s="351"/>
      <c r="D361" s="387"/>
      <c r="E361" s="387"/>
      <c r="F361" s="372"/>
      <c r="G361" s="484">
        <f t="shared" si="43"/>
        <v>0</v>
      </c>
      <c r="H361" s="368"/>
      <c r="I361" s="487"/>
      <c r="J361" s="487"/>
      <c r="K361" s="357"/>
      <c r="L361" s="481" t="str">
        <f t="shared" si="41"/>
        <v/>
      </c>
      <c r="M361" s="482"/>
      <c r="N361" s="484">
        <v>0</v>
      </c>
      <c r="O361" s="482"/>
      <c r="P361" s="485">
        <f>'REC. COSTS'!C361</f>
        <v>0</v>
      </c>
      <c r="Q361" s="520">
        <f t="shared" si="42"/>
        <v>0</v>
      </c>
      <c r="R361" s="173"/>
      <c r="S361" s="173"/>
    </row>
    <row r="362" spans="1:19" s="1" customFormat="1">
      <c r="A362" s="349">
        <v>349011</v>
      </c>
      <c r="B362" s="362" t="s">
        <v>289</v>
      </c>
      <c r="C362" s="351"/>
      <c r="D362" s="387"/>
      <c r="E362" s="387"/>
      <c r="F362" s="372"/>
      <c r="G362" s="484">
        <f t="shared" si="43"/>
        <v>0</v>
      </c>
      <c r="H362" s="368"/>
      <c r="I362" s="487"/>
      <c r="J362" s="487"/>
      <c r="K362" s="357"/>
      <c r="L362" s="481" t="str">
        <f t="shared" si="41"/>
        <v/>
      </c>
      <c r="M362" s="482"/>
      <c r="N362" s="484">
        <v>0</v>
      </c>
      <c r="O362" s="482"/>
      <c r="P362" s="485">
        <f>'REC. COSTS'!C362</f>
        <v>0</v>
      </c>
      <c r="Q362" s="520">
        <f t="shared" si="42"/>
        <v>0</v>
      </c>
      <c r="R362" s="173"/>
      <c r="S362" s="173"/>
    </row>
    <row r="363" spans="1:19" s="1" customFormat="1">
      <c r="A363" s="349">
        <v>349027</v>
      </c>
      <c r="B363" s="362" t="s">
        <v>294</v>
      </c>
      <c r="C363" s="351"/>
      <c r="D363" s="387"/>
      <c r="E363" s="387"/>
      <c r="F363" s="372"/>
      <c r="G363" s="484">
        <f t="shared" si="43"/>
        <v>0</v>
      </c>
      <c r="H363" s="368"/>
      <c r="I363" s="487"/>
      <c r="J363" s="487"/>
      <c r="K363" s="357"/>
      <c r="L363" s="481" t="str">
        <f t="shared" si="41"/>
        <v/>
      </c>
      <c r="M363" s="482"/>
      <c r="N363" s="484">
        <v>0</v>
      </c>
      <c r="O363" s="482"/>
      <c r="P363" s="485">
        <f>'REC. COSTS'!C363</f>
        <v>0</v>
      </c>
      <c r="Q363" s="520">
        <f t="shared" si="42"/>
        <v>0</v>
      </c>
      <c r="R363" s="173"/>
      <c r="S363" s="173"/>
    </row>
    <row r="364" spans="1:19" s="1" customFormat="1">
      <c r="A364" s="349">
        <v>349040</v>
      </c>
      <c r="B364" s="362" t="s">
        <v>232</v>
      </c>
      <c r="C364" s="351"/>
      <c r="D364" s="387"/>
      <c r="E364" s="387"/>
      <c r="F364" s="372"/>
      <c r="G364" s="484">
        <f t="shared" si="43"/>
        <v>0</v>
      </c>
      <c r="H364" s="368"/>
      <c r="I364" s="487"/>
      <c r="J364" s="487"/>
      <c r="K364" s="357"/>
      <c r="L364" s="481" t="str">
        <f t="shared" si="41"/>
        <v/>
      </c>
      <c r="M364" s="482"/>
      <c r="N364" s="484">
        <v>0</v>
      </c>
      <c r="O364" s="482"/>
      <c r="P364" s="485">
        <f>'REC. COSTS'!C364</f>
        <v>0</v>
      </c>
      <c r="Q364" s="520">
        <f t="shared" si="42"/>
        <v>0</v>
      </c>
      <c r="R364" s="173"/>
      <c r="S364" s="173"/>
    </row>
    <row r="365" spans="1:19" s="1" customFormat="1">
      <c r="A365" s="349">
        <v>349050</v>
      </c>
      <c r="B365" s="362" t="s">
        <v>298</v>
      </c>
      <c r="C365" s="351"/>
      <c r="D365" s="387"/>
      <c r="E365" s="387"/>
      <c r="F365" s="372"/>
      <c r="G365" s="484">
        <f t="shared" si="43"/>
        <v>0</v>
      </c>
      <c r="H365" s="368"/>
      <c r="I365" s="487"/>
      <c r="J365" s="487"/>
      <c r="K365" s="357"/>
      <c r="L365" s="481" t="str">
        <f t="shared" si="41"/>
        <v/>
      </c>
      <c r="M365" s="482"/>
      <c r="N365" s="484">
        <v>0</v>
      </c>
      <c r="O365" s="482"/>
      <c r="P365" s="485">
        <f>'REC. COSTS'!C365</f>
        <v>0</v>
      </c>
      <c r="Q365" s="520">
        <f t="shared" si="42"/>
        <v>0</v>
      </c>
      <c r="R365" s="173"/>
      <c r="S365" s="173"/>
    </row>
    <row r="366" spans="1:19" s="1" customFormat="1">
      <c r="A366" s="349">
        <v>349052</v>
      </c>
      <c r="B366" s="362" t="s">
        <v>364</v>
      </c>
      <c r="C366" s="351"/>
      <c r="D366" s="387"/>
      <c r="E366" s="387"/>
      <c r="F366" s="372"/>
      <c r="G366" s="484">
        <f t="shared" si="43"/>
        <v>0</v>
      </c>
      <c r="H366" s="368"/>
      <c r="I366" s="487"/>
      <c r="J366" s="487"/>
      <c r="K366" s="357"/>
      <c r="L366" s="481" t="str">
        <f t="shared" si="41"/>
        <v/>
      </c>
      <c r="M366" s="482"/>
      <c r="N366" s="484">
        <v>0</v>
      </c>
      <c r="O366" s="482"/>
      <c r="P366" s="485">
        <f>'REC. COSTS'!C366</f>
        <v>0</v>
      </c>
      <c r="Q366" s="520">
        <f t="shared" si="42"/>
        <v>0</v>
      </c>
      <c r="R366" s="173"/>
      <c r="S366" s="173"/>
    </row>
    <row r="367" spans="1:19" s="1" customFormat="1">
      <c r="A367" s="349">
        <v>349053</v>
      </c>
      <c r="B367" s="362" t="s">
        <v>365</v>
      </c>
      <c r="C367" s="351"/>
      <c r="D367" s="387"/>
      <c r="E367" s="387"/>
      <c r="F367" s="372"/>
      <c r="G367" s="484">
        <f t="shared" si="43"/>
        <v>0</v>
      </c>
      <c r="H367" s="368"/>
      <c r="I367" s="487"/>
      <c r="J367" s="487"/>
      <c r="K367" s="357"/>
      <c r="L367" s="481" t="str">
        <f t="shared" si="41"/>
        <v/>
      </c>
      <c r="M367" s="482"/>
      <c r="N367" s="484">
        <v>0</v>
      </c>
      <c r="O367" s="482"/>
      <c r="P367" s="485">
        <f>'REC. COSTS'!C367</f>
        <v>0</v>
      </c>
      <c r="Q367" s="520">
        <f t="shared" si="42"/>
        <v>0</v>
      </c>
      <c r="R367" s="173"/>
      <c r="S367" s="173"/>
    </row>
    <row r="368" spans="1:19" s="1" customFormat="1">
      <c r="A368" s="349">
        <v>349054</v>
      </c>
      <c r="B368" s="362" t="s">
        <v>366</v>
      </c>
      <c r="C368" s="351"/>
      <c r="D368" s="387"/>
      <c r="E368" s="387"/>
      <c r="F368" s="372"/>
      <c r="G368" s="484">
        <f t="shared" si="43"/>
        <v>0</v>
      </c>
      <c r="H368" s="368"/>
      <c r="I368" s="487"/>
      <c r="J368" s="487"/>
      <c r="K368" s="357"/>
      <c r="L368" s="481" t="str">
        <f t="shared" si="41"/>
        <v/>
      </c>
      <c r="M368" s="482"/>
      <c r="N368" s="484">
        <v>0</v>
      </c>
      <c r="O368" s="482"/>
      <c r="P368" s="485">
        <f>'REC. COSTS'!C368</f>
        <v>0</v>
      </c>
      <c r="Q368" s="520">
        <f t="shared" si="42"/>
        <v>0</v>
      </c>
      <c r="R368" s="173"/>
      <c r="S368" s="173"/>
    </row>
    <row r="369" spans="1:19" s="1" customFormat="1">
      <c r="A369" s="349">
        <v>349060</v>
      </c>
      <c r="B369" s="362" t="s">
        <v>191</v>
      </c>
      <c r="C369" s="351"/>
      <c r="D369" s="387"/>
      <c r="E369" s="387"/>
      <c r="F369" s="372"/>
      <c r="G369" s="484">
        <f t="shared" si="43"/>
        <v>0</v>
      </c>
      <c r="H369" s="368"/>
      <c r="I369" s="487"/>
      <c r="J369" s="487"/>
      <c r="K369" s="357"/>
      <c r="L369" s="481" t="str">
        <f t="shared" si="41"/>
        <v/>
      </c>
      <c r="M369" s="482"/>
      <c r="N369" s="484">
        <v>0</v>
      </c>
      <c r="O369" s="482"/>
      <c r="P369" s="485">
        <f>'REC. COSTS'!C369</f>
        <v>0</v>
      </c>
      <c r="Q369" s="520">
        <f t="shared" si="42"/>
        <v>0</v>
      </c>
      <c r="R369" s="173"/>
      <c r="S369" s="173"/>
    </row>
    <row r="370" spans="1:19" s="1" customFormat="1">
      <c r="A370" s="349">
        <v>349064</v>
      </c>
      <c r="B370" s="362" t="s">
        <v>302</v>
      </c>
      <c r="C370" s="351"/>
      <c r="D370" s="387"/>
      <c r="E370" s="387"/>
      <c r="F370" s="372"/>
      <c r="G370" s="484">
        <f t="shared" si="43"/>
        <v>0</v>
      </c>
      <c r="H370" s="368"/>
      <c r="I370" s="487"/>
      <c r="J370" s="487"/>
      <c r="K370" s="357"/>
      <c r="L370" s="481" t="str">
        <f t="shared" si="41"/>
        <v/>
      </c>
      <c r="M370" s="482"/>
      <c r="N370" s="484">
        <v>0</v>
      </c>
      <c r="O370" s="482"/>
      <c r="P370" s="485">
        <f>'REC. COSTS'!C370</f>
        <v>0</v>
      </c>
      <c r="Q370" s="520">
        <f t="shared" si="42"/>
        <v>0</v>
      </c>
      <c r="R370" s="173"/>
      <c r="S370" s="173"/>
    </row>
    <row r="371" spans="1:19" s="1" customFormat="1">
      <c r="A371" s="349">
        <v>349069</v>
      </c>
      <c r="B371" s="374" t="s">
        <v>193</v>
      </c>
      <c r="C371" s="375" t="s">
        <v>720</v>
      </c>
      <c r="D371" s="376"/>
      <c r="E371" s="376"/>
      <c r="F371" s="377"/>
      <c r="G371" s="488">
        <f t="shared" si="43"/>
        <v>0</v>
      </c>
      <c r="H371" s="368"/>
      <c r="I371" s="480"/>
      <c r="J371" s="480"/>
      <c r="K371" s="357"/>
      <c r="L371" s="481" t="str">
        <f t="shared" si="41"/>
        <v/>
      </c>
      <c r="M371" s="482"/>
      <c r="N371" s="488">
        <v>0</v>
      </c>
      <c r="O371" s="482"/>
      <c r="P371" s="490">
        <f>'REC. COSTS'!C371</f>
        <v>0</v>
      </c>
      <c r="Q371" s="520">
        <f t="shared" si="42"/>
        <v>0</v>
      </c>
      <c r="R371" s="173"/>
      <c r="S371" s="173"/>
    </row>
    <row r="372" spans="1:19" s="1" customFormat="1" ht="14" thickBot="1">
      <c r="A372" s="379" t="s">
        <v>149</v>
      </c>
      <c r="B372" s="380"/>
      <c r="C372" s="400"/>
      <c r="D372" s="356"/>
      <c r="E372" s="382"/>
      <c r="F372" s="398" t="s">
        <v>722</v>
      </c>
      <c r="G372" s="497">
        <f>SUM(G336:G371)</f>
        <v>0</v>
      </c>
      <c r="H372" s="368"/>
      <c r="I372" s="480"/>
      <c r="J372" s="480"/>
      <c r="K372" s="348"/>
      <c r="L372" s="497">
        <f>SUM(L336:L371)</f>
        <v>0</v>
      </c>
      <c r="M372" s="482"/>
      <c r="N372" s="497">
        <v>0</v>
      </c>
      <c r="O372" s="482"/>
      <c r="P372" s="498">
        <f>SUM(P336:P371)</f>
        <v>0</v>
      </c>
      <c r="Q372" s="520">
        <f t="shared" si="42"/>
        <v>0</v>
      </c>
      <c r="R372" s="173"/>
      <c r="S372" s="173"/>
    </row>
    <row r="373" spans="1:19" s="1" customFormat="1" ht="0.75" customHeight="1" thickTop="1">
      <c r="A373" s="385"/>
      <c r="B373" s="380"/>
      <c r="C373" s="381"/>
      <c r="D373" s="356"/>
      <c r="E373" s="382"/>
      <c r="F373" s="356"/>
      <c r="G373" s="480"/>
      <c r="H373" s="368"/>
      <c r="I373" s="487"/>
      <c r="J373" s="487"/>
      <c r="K373" s="348"/>
      <c r="L373" s="481" t="str">
        <f>IF(E373=mva,G373-(G373/mva),"")</f>
        <v/>
      </c>
      <c r="M373" s="482"/>
      <c r="N373" s="480"/>
      <c r="O373" s="482"/>
      <c r="P373" s="500"/>
      <c r="Q373" s="520"/>
      <c r="R373" s="173"/>
      <c r="S373" s="173"/>
    </row>
    <row r="374" spans="1:19" s="1" customFormat="1" ht="24.75" customHeight="1" thickTop="1">
      <c r="A374" s="345" t="s">
        <v>156</v>
      </c>
      <c r="B374" s="386"/>
      <c r="C374" s="381"/>
      <c r="D374" s="452" t="s">
        <v>41</v>
      </c>
      <c r="E374" s="453" t="s">
        <v>13</v>
      </c>
      <c r="F374" s="452" t="s">
        <v>14</v>
      </c>
      <c r="G374" s="473" t="s">
        <v>15</v>
      </c>
      <c r="H374" s="452" t="s">
        <v>16</v>
      </c>
      <c r="I374" s="474" t="s">
        <v>17</v>
      </c>
      <c r="J374" s="474"/>
      <c r="K374" s="348"/>
      <c r="L374" s="473" t="s">
        <v>18</v>
      </c>
      <c r="M374" s="476"/>
      <c r="N374" s="473" t="s">
        <v>15</v>
      </c>
      <c r="O374" s="476"/>
      <c r="P374" s="473" t="s">
        <v>740</v>
      </c>
      <c r="Q374" s="520"/>
      <c r="R374" s="173"/>
      <c r="S374" s="173"/>
    </row>
    <row r="375" spans="1:19" s="1" customFormat="1">
      <c r="A375" s="349">
        <v>351510</v>
      </c>
      <c r="B375" s="362" t="s">
        <v>390</v>
      </c>
      <c r="C375" s="351"/>
      <c r="D375" s="387"/>
      <c r="E375" s="387"/>
      <c r="F375" s="372"/>
      <c r="G375" s="477">
        <f t="shared" ref="G375:G381" si="44">IF(X=0,(IF(Me=0,Sa,Me*Sa)),(IF(Me=0,Sa*X,Me*X*Sa)))</f>
        <v>0</v>
      </c>
      <c r="H375" s="478">
        <f t="shared" ref="H375:H381" si="45">IF(Sum,Sos,0)</f>
        <v>0</v>
      </c>
      <c r="I375" s="479">
        <f t="shared" ref="I375:I381" si="46">IF(Prosent&lt;&gt;0,(Sum*Prosent)/100,0)</f>
        <v>0</v>
      </c>
      <c r="J375" s="480"/>
      <c r="K375" s="357"/>
      <c r="L375" s="481" t="str">
        <f t="shared" ref="L375:L401" si="47">IF(FMVAE&lt;&gt;"",(Sum*mva)-Sum,"")</f>
        <v/>
      </c>
      <c r="M375" s="482"/>
      <c r="N375" s="477">
        <v>0</v>
      </c>
      <c r="O375" s="482"/>
      <c r="P375" s="483">
        <f>'REC. COSTS'!C375</f>
        <v>0</v>
      </c>
      <c r="Q375" s="520">
        <f t="shared" ref="Q375:Q402" si="48">G375+N375+P375</f>
        <v>0</v>
      </c>
      <c r="R375" s="173"/>
      <c r="S375" s="173"/>
    </row>
    <row r="376" spans="1:19" s="1" customFormat="1">
      <c r="A376" s="349">
        <v>351511</v>
      </c>
      <c r="B376" s="388" t="s">
        <v>391</v>
      </c>
      <c r="C376" s="351"/>
      <c r="D376" s="389"/>
      <c r="E376" s="387"/>
      <c r="F376" s="390">
        <f>IF(D376=0,0,+G375)</f>
        <v>0</v>
      </c>
      <c r="G376" s="484">
        <f t="shared" si="44"/>
        <v>0</v>
      </c>
      <c r="H376" s="478">
        <f t="shared" si="45"/>
        <v>0</v>
      </c>
      <c r="I376" s="479">
        <f t="shared" si="46"/>
        <v>0</v>
      </c>
      <c r="J376" s="480"/>
      <c r="K376" s="357"/>
      <c r="L376" s="481" t="str">
        <f t="shared" si="47"/>
        <v/>
      </c>
      <c r="M376" s="482"/>
      <c r="N376" s="484">
        <v>0</v>
      </c>
      <c r="O376" s="482"/>
      <c r="P376" s="485">
        <f>'REC. COSTS'!C376</f>
        <v>0</v>
      </c>
      <c r="Q376" s="520">
        <f t="shared" si="48"/>
        <v>0</v>
      </c>
      <c r="R376" s="173"/>
      <c r="S376" s="173"/>
    </row>
    <row r="377" spans="1:19" s="1" customFormat="1">
      <c r="A377" s="349">
        <v>351530</v>
      </c>
      <c r="B377" s="362" t="s">
        <v>392</v>
      </c>
      <c r="C377" s="351"/>
      <c r="D377" s="387"/>
      <c r="E377" s="387"/>
      <c r="F377" s="372"/>
      <c r="G377" s="484">
        <f t="shared" si="44"/>
        <v>0</v>
      </c>
      <c r="H377" s="478">
        <f t="shared" si="45"/>
        <v>0</v>
      </c>
      <c r="I377" s="479">
        <f t="shared" si="46"/>
        <v>0</v>
      </c>
      <c r="J377" s="480"/>
      <c r="K377" s="357"/>
      <c r="L377" s="481" t="str">
        <f t="shared" si="47"/>
        <v/>
      </c>
      <c r="M377" s="482"/>
      <c r="N377" s="484">
        <v>0</v>
      </c>
      <c r="O377" s="482"/>
      <c r="P377" s="485">
        <f>'REC. COSTS'!C377</f>
        <v>0</v>
      </c>
      <c r="Q377" s="520">
        <f t="shared" si="48"/>
        <v>0</v>
      </c>
      <c r="R377" s="173"/>
      <c r="S377" s="173"/>
    </row>
    <row r="378" spans="1:19" s="1" customFormat="1">
      <c r="A378" s="349">
        <v>351531</v>
      </c>
      <c r="B378" s="362" t="s">
        <v>393</v>
      </c>
      <c r="C378" s="351"/>
      <c r="D378" s="389"/>
      <c r="E378" s="387"/>
      <c r="F378" s="390">
        <f>IF(D378=0,0,+G377)</f>
        <v>0</v>
      </c>
      <c r="G378" s="484">
        <f t="shared" si="44"/>
        <v>0</v>
      </c>
      <c r="H378" s="478">
        <f t="shared" si="45"/>
        <v>0</v>
      </c>
      <c r="I378" s="479">
        <f t="shared" si="46"/>
        <v>0</v>
      </c>
      <c r="J378" s="480"/>
      <c r="K378" s="357"/>
      <c r="L378" s="481" t="str">
        <f t="shared" si="47"/>
        <v/>
      </c>
      <c r="M378" s="482"/>
      <c r="N378" s="484">
        <v>0</v>
      </c>
      <c r="O378" s="482"/>
      <c r="P378" s="485">
        <f>'REC. COSTS'!C378</f>
        <v>0</v>
      </c>
      <c r="Q378" s="520">
        <f t="shared" si="48"/>
        <v>0</v>
      </c>
      <c r="R378" s="173"/>
      <c r="S378" s="173"/>
    </row>
    <row r="379" spans="1:19" s="1" customFormat="1">
      <c r="A379" s="349">
        <v>351590</v>
      </c>
      <c r="B379" s="362" t="s">
        <v>394</v>
      </c>
      <c r="C379" s="351"/>
      <c r="D379" s="387"/>
      <c r="E379" s="387"/>
      <c r="F379" s="372"/>
      <c r="G379" s="484">
        <f t="shared" si="44"/>
        <v>0</v>
      </c>
      <c r="H379" s="478">
        <f t="shared" si="45"/>
        <v>0</v>
      </c>
      <c r="I379" s="479">
        <f t="shared" si="46"/>
        <v>0</v>
      </c>
      <c r="J379" s="480"/>
      <c r="K379" s="357"/>
      <c r="L379" s="481" t="str">
        <f t="shared" si="47"/>
        <v/>
      </c>
      <c r="M379" s="482"/>
      <c r="N379" s="484">
        <v>0</v>
      </c>
      <c r="O379" s="482"/>
      <c r="P379" s="485">
        <f>'REC. COSTS'!C379</f>
        <v>0</v>
      </c>
      <c r="Q379" s="520">
        <f t="shared" si="48"/>
        <v>0</v>
      </c>
      <c r="R379" s="173"/>
      <c r="S379" s="173"/>
    </row>
    <row r="380" spans="1:19" s="1" customFormat="1">
      <c r="A380" s="349">
        <v>351591</v>
      </c>
      <c r="B380" s="362" t="s">
        <v>395</v>
      </c>
      <c r="C380" s="351"/>
      <c r="D380" s="402"/>
      <c r="E380" s="387"/>
      <c r="F380" s="390">
        <f>IF(D380=0,0,+G379)</f>
        <v>0</v>
      </c>
      <c r="G380" s="484">
        <f t="shared" si="44"/>
        <v>0</v>
      </c>
      <c r="H380" s="478">
        <f t="shared" si="45"/>
        <v>0</v>
      </c>
      <c r="I380" s="479">
        <f t="shared" si="46"/>
        <v>0</v>
      </c>
      <c r="J380" s="480"/>
      <c r="K380" s="357"/>
      <c r="L380" s="481" t="str">
        <f t="shared" si="47"/>
        <v/>
      </c>
      <c r="M380" s="482"/>
      <c r="N380" s="484">
        <v>0</v>
      </c>
      <c r="O380" s="482"/>
      <c r="P380" s="485">
        <f>'REC. COSTS'!C380</f>
        <v>0</v>
      </c>
      <c r="Q380" s="520">
        <f t="shared" si="48"/>
        <v>0</v>
      </c>
      <c r="R380" s="173"/>
      <c r="S380" s="173"/>
    </row>
    <row r="381" spans="1:19" s="1" customFormat="1">
      <c r="A381" s="349">
        <v>354092</v>
      </c>
      <c r="B381" s="362" t="s">
        <v>223</v>
      </c>
      <c r="C381" s="351"/>
      <c r="D381" s="387"/>
      <c r="E381" s="387"/>
      <c r="F381" s="372"/>
      <c r="G381" s="484">
        <f t="shared" si="44"/>
        <v>0</v>
      </c>
      <c r="H381" s="478">
        <f t="shared" si="45"/>
        <v>0</v>
      </c>
      <c r="I381" s="479">
        <f t="shared" si="46"/>
        <v>0</v>
      </c>
      <c r="J381" s="480"/>
      <c r="K381" s="357"/>
      <c r="L381" s="481" t="str">
        <f t="shared" si="47"/>
        <v/>
      </c>
      <c r="M381" s="482"/>
      <c r="N381" s="484">
        <v>0</v>
      </c>
      <c r="O381" s="482"/>
      <c r="P381" s="485">
        <f>'REC. COSTS'!C381</f>
        <v>0</v>
      </c>
      <c r="Q381" s="520">
        <f t="shared" si="48"/>
        <v>0</v>
      </c>
      <c r="R381" s="173"/>
      <c r="S381" s="173"/>
    </row>
    <row r="382" spans="1:19" s="1" customFormat="1">
      <c r="A382" s="349">
        <v>354095</v>
      </c>
      <c r="B382" s="362" t="s">
        <v>186</v>
      </c>
      <c r="C382" s="351"/>
      <c r="D382" s="391"/>
      <c r="E382" s="391"/>
      <c r="F382" s="367"/>
      <c r="G382" s="501">
        <f>SUM(I375:I381)</f>
        <v>0</v>
      </c>
      <c r="H382" s="368"/>
      <c r="I382" s="486" t="s">
        <v>723</v>
      </c>
      <c r="J382" s="486"/>
      <c r="K382" s="510"/>
      <c r="L382" s="481"/>
      <c r="M382" s="482"/>
      <c r="N382" s="501">
        <v>0</v>
      </c>
      <c r="O382" s="482"/>
      <c r="P382" s="485">
        <f>'REC. COSTS'!C382</f>
        <v>0</v>
      </c>
      <c r="Q382" s="520">
        <f t="shared" si="48"/>
        <v>0</v>
      </c>
      <c r="R382" s="173"/>
      <c r="S382" s="173"/>
    </row>
    <row r="383" spans="1:19" s="1" customFormat="1">
      <c r="A383" s="349">
        <v>356520</v>
      </c>
      <c r="B383" s="388" t="s">
        <v>396</v>
      </c>
      <c r="C383" s="351"/>
      <c r="D383" s="387"/>
      <c r="E383" s="387"/>
      <c r="F383" s="372"/>
      <c r="G383" s="484">
        <f t="shared" ref="G383:G401" si="49">IF(X=0,(IF(Me=0,Sa,Me*Sa)),(IF(Me=0,Sa*X,Me*X*Sa)))</f>
        <v>0</v>
      </c>
      <c r="H383" s="356"/>
      <c r="I383" s="480"/>
      <c r="J383" s="480"/>
      <c r="K383" s="357"/>
      <c r="L383" s="481" t="str">
        <f t="shared" si="47"/>
        <v/>
      </c>
      <c r="M383" s="482"/>
      <c r="N383" s="484">
        <v>0</v>
      </c>
      <c r="O383" s="482"/>
      <c r="P383" s="485">
        <f>'REC. COSTS'!C383</f>
        <v>0</v>
      </c>
      <c r="Q383" s="520">
        <f t="shared" si="48"/>
        <v>0</v>
      </c>
      <c r="R383" s="173"/>
      <c r="S383" s="173"/>
    </row>
    <row r="384" spans="1:19" s="1" customFormat="1">
      <c r="A384" s="349">
        <v>356530</v>
      </c>
      <c r="B384" s="362" t="s">
        <v>397</v>
      </c>
      <c r="C384" s="351"/>
      <c r="D384" s="387"/>
      <c r="E384" s="387"/>
      <c r="F384" s="372"/>
      <c r="G384" s="484">
        <f t="shared" si="49"/>
        <v>0</v>
      </c>
      <c r="H384" s="356"/>
      <c r="I384" s="480"/>
      <c r="J384" s="480"/>
      <c r="K384" s="357"/>
      <c r="L384" s="481" t="str">
        <f t="shared" si="47"/>
        <v/>
      </c>
      <c r="M384" s="482"/>
      <c r="N384" s="484">
        <v>0</v>
      </c>
      <c r="O384" s="482"/>
      <c r="P384" s="485">
        <f>'REC. COSTS'!C384</f>
        <v>0</v>
      </c>
      <c r="Q384" s="520">
        <f t="shared" si="48"/>
        <v>0</v>
      </c>
      <c r="R384" s="173"/>
      <c r="S384" s="173"/>
    </row>
    <row r="385" spans="1:19" s="1" customFormat="1">
      <c r="A385" s="349">
        <v>356532</v>
      </c>
      <c r="B385" s="388" t="s">
        <v>398</v>
      </c>
      <c r="C385" s="351"/>
      <c r="D385" s="387"/>
      <c r="E385" s="387"/>
      <c r="F385" s="372"/>
      <c r="G385" s="484">
        <f t="shared" si="49"/>
        <v>0</v>
      </c>
      <c r="H385" s="356"/>
      <c r="I385" s="480"/>
      <c r="J385" s="480"/>
      <c r="K385" s="357"/>
      <c r="L385" s="481" t="str">
        <f t="shared" si="47"/>
        <v/>
      </c>
      <c r="M385" s="482"/>
      <c r="N385" s="484">
        <v>0</v>
      </c>
      <c r="O385" s="482"/>
      <c r="P385" s="485">
        <f>'REC. COSTS'!C385</f>
        <v>0</v>
      </c>
      <c r="Q385" s="520">
        <f t="shared" si="48"/>
        <v>0</v>
      </c>
      <c r="R385" s="173"/>
      <c r="S385" s="173"/>
    </row>
    <row r="386" spans="1:19" s="1" customFormat="1">
      <c r="A386" s="349">
        <v>356534</v>
      </c>
      <c r="B386" s="362" t="s">
        <v>399</v>
      </c>
      <c r="C386" s="351"/>
      <c r="D386" s="387"/>
      <c r="E386" s="387"/>
      <c r="F386" s="372"/>
      <c r="G386" s="484">
        <f t="shared" si="49"/>
        <v>0</v>
      </c>
      <c r="H386" s="356"/>
      <c r="I386" s="480"/>
      <c r="J386" s="480"/>
      <c r="K386" s="357"/>
      <c r="L386" s="481" t="str">
        <f t="shared" si="47"/>
        <v/>
      </c>
      <c r="M386" s="482"/>
      <c r="N386" s="484">
        <v>0</v>
      </c>
      <c r="O386" s="482"/>
      <c r="P386" s="485">
        <f>'REC. COSTS'!C386</f>
        <v>0</v>
      </c>
      <c r="Q386" s="520">
        <f t="shared" si="48"/>
        <v>0</v>
      </c>
      <c r="R386" s="173"/>
      <c r="S386" s="173"/>
    </row>
    <row r="387" spans="1:19" s="1" customFormat="1">
      <c r="A387" s="349">
        <v>356540</v>
      </c>
      <c r="B387" s="362" t="s">
        <v>400</v>
      </c>
      <c r="C387" s="351"/>
      <c r="D387" s="387"/>
      <c r="E387" s="387"/>
      <c r="F387" s="372"/>
      <c r="G387" s="484">
        <f t="shared" si="49"/>
        <v>0</v>
      </c>
      <c r="H387" s="356"/>
      <c r="I387" s="480"/>
      <c r="J387" s="480"/>
      <c r="K387" s="357"/>
      <c r="L387" s="481" t="str">
        <f t="shared" si="47"/>
        <v/>
      </c>
      <c r="M387" s="482"/>
      <c r="N387" s="484">
        <v>0</v>
      </c>
      <c r="O387" s="482"/>
      <c r="P387" s="485">
        <f>'REC. COSTS'!C387</f>
        <v>0</v>
      </c>
      <c r="Q387" s="520">
        <f t="shared" si="48"/>
        <v>0</v>
      </c>
      <c r="R387" s="173"/>
      <c r="S387" s="173"/>
    </row>
    <row r="388" spans="1:19" s="1" customFormat="1">
      <c r="A388" s="349">
        <v>356542</v>
      </c>
      <c r="B388" s="362" t="s">
        <v>401</v>
      </c>
      <c r="C388" s="351"/>
      <c r="D388" s="387"/>
      <c r="E388" s="387"/>
      <c r="F388" s="372"/>
      <c r="G388" s="484">
        <f t="shared" si="49"/>
        <v>0</v>
      </c>
      <c r="H388" s="356"/>
      <c r="I388" s="480"/>
      <c r="J388" s="480"/>
      <c r="K388" s="357"/>
      <c r="L388" s="481" t="str">
        <f t="shared" si="47"/>
        <v/>
      </c>
      <c r="M388" s="482"/>
      <c r="N388" s="484">
        <v>0</v>
      </c>
      <c r="O388" s="482"/>
      <c r="P388" s="485">
        <f>'REC. COSTS'!C388</f>
        <v>0</v>
      </c>
      <c r="Q388" s="520">
        <f t="shared" si="48"/>
        <v>0</v>
      </c>
      <c r="R388" s="173"/>
      <c r="S388" s="173"/>
    </row>
    <row r="389" spans="1:19" s="1" customFormat="1">
      <c r="A389" s="349">
        <v>356543</v>
      </c>
      <c r="B389" s="362" t="s">
        <v>402</v>
      </c>
      <c r="C389" s="351"/>
      <c r="D389" s="387"/>
      <c r="E389" s="387"/>
      <c r="F389" s="372"/>
      <c r="G389" s="484">
        <f t="shared" si="49"/>
        <v>0</v>
      </c>
      <c r="H389" s="356"/>
      <c r="I389" s="480"/>
      <c r="J389" s="480"/>
      <c r="K389" s="357"/>
      <c r="L389" s="481" t="str">
        <f t="shared" si="47"/>
        <v/>
      </c>
      <c r="M389" s="482"/>
      <c r="N389" s="484">
        <v>0</v>
      </c>
      <c r="O389" s="482"/>
      <c r="P389" s="485">
        <f>'REC. COSTS'!C389</f>
        <v>0</v>
      </c>
      <c r="Q389" s="520">
        <f t="shared" si="48"/>
        <v>0</v>
      </c>
      <c r="R389" s="173"/>
      <c r="S389" s="173"/>
    </row>
    <row r="390" spans="1:19" s="1" customFormat="1">
      <c r="A390" s="349">
        <v>356545</v>
      </c>
      <c r="B390" s="362" t="s">
        <v>403</v>
      </c>
      <c r="C390" s="351"/>
      <c r="D390" s="387"/>
      <c r="E390" s="387"/>
      <c r="F390" s="372"/>
      <c r="G390" s="484">
        <f t="shared" si="49"/>
        <v>0</v>
      </c>
      <c r="H390" s="356"/>
      <c r="I390" s="480"/>
      <c r="J390" s="480"/>
      <c r="K390" s="357"/>
      <c r="L390" s="481" t="str">
        <f t="shared" si="47"/>
        <v/>
      </c>
      <c r="M390" s="482"/>
      <c r="N390" s="484">
        <v>0</v>
      </c>
      <c r="O390" s="482"/>
      <c r="P390" s="485">
        <f>'REC. COSTS'!C390</f>
        <v>0</v>
      </c>
      <c r="Q390" s="520">
        <f t="shared" si="48"/>
        <v>0</v>
      </c>
      <c r="R390" s="173"/>
      <c r="S390" s="173"/>
    </row>
    <row r="391" spans="1:19" s="1" customFormat="1">
      <c r="A391" s="349">
        <v>356550</v>
      </c>
      <c r="B391" s="362" t="s">
        <v>404</v>
      </c>
      <c r="C391" s="351"/>
      <c r="D391" s="387"/>
      <c r="E391" s="387"/>
      <c r="F391" s="372"/>
      <c r="G391" s="484">
        <f t="shared" si="49"/>
        <v>0</v>
      </c>
      <c r="H391" s="368"/>
      <c r="I391" s="480"/>
      <c r="J391" s="480"/>
      <c r="K391" s="357"/>
      <c r="L391" s="481" t="str">
        <f t="shared" si="47"/>
        <v/>
      </c>
      <c r="M391" s="482"/>
      <c r="N391" s="484">
        <v>0</v>
      </c>
      <c r="O391" s="482"/>
      <c r="P391" s="485">
        <f>'REC. COSTS'!C391</f>
        <v>0</v>
      </c>
      <c r="Q391" s="520">
        <f t="shared" si="48"/>
        <v>0</v>
      </c>
      <c r="R391" s="173"/>
      <c r="S391" s="173"/>
    </row>
    <row r="392" spans="1:19" s="1" customFormat="1">
      <c r="A392" s="349">
        <v>356560</v>
      </c>
      <c r="B392" s="362" t="s">
        <v>405</v>
      </c>
      <c r="C392" s="351"/>
      <c r="D392" s="387"/>
      <c r="E392" s="387"/>
      <c r="F392" s="372"/>
      <c r="G392" s="484">
        <f t="shared" si="49"/>
        <v>0</v>
      </c>
      <c r="H392" s="368"/>
      <c r="I392" s="480"/>
      <c r="J392" s="480"/>
      <c r="K392" s="357"/>
      <c r="L392" s="481" t="str">
        <f t="shared" si="47"/>
        <v/>
      </c>
      <c r="M392" s="482"/>
      <c r="N392" s="484">
        <v>0</v>
      </c>
      <c r="O392" s="482"/>
      <c r="P392" s="485">
        <f>'REC. COSTS'!C392</f>
        <v>0</v>
      </c>
      <c r="Q392" s="520">
        <f t="shared" si="48"/>
        <v>0</v>
      </c>
      <c r="R392" s="173"/>
      <c r="S392" s="173"/>
    </row>
    <row r="393" spans="1:19" s="1" customFormat="1">
      <c r="A393" s="349">
        <v>359010</v>
      </c>
      <c r="B393" s="362" t="s">
        <v>187</v>
      </c>
      <c r="C393" s="351"/>
      <c r="D393" s="387"/>
      <c r="E393" s="387"/>
      <c r="F393" s="372"/>
      <c r="G393" s="484">
        <f t="shared" si="49"/>
        <v>0</v>
      </c>
      <c r="H393" s="368"/>
      <c r="I393" s="480"/>
      <c r="J393" s="480"/>
      <c r="K393" s="357"/>
      <c r="L393" s="481" t="str">
        <f t="shared" si="47"/>
        <v/>
      </c>
      <c r="M393" s="482"/>
      <c r="N393" s="484">
        <v>0</v>
      </c>
      <c r="O393" s="482"/>
      <c r="P393" s="485">
        <f>'REC. COSTS'!C393</f>
        <v>0</v>
      </c>
      <c r="Q393" s="520">
        <f t="shared" si="48"/>
        <v>0</v>
      </c>
      <c r="R393" s="173"/>
      <c r="S393" s="173"/>
    </row>
    <row r="394" spans="1:19" s="1" customFormat="1">
      <c r="A394" s="349">
        <v>359011</v>
      </c>
      <c r="B394" s="362" t="s">
        <v>289</v>
      </c>
      <c r="C394" s="351"/>
      <c r="D394" s="387"/>
      <c r="E394" s="387"/>
      <c r="F394" s="372"/>
      <c r="G394" s="484">
        <f t="shared" si="49"/>
        <v>0</v>
      </c>
      <c r="H394" s="368"/>
      <c r="I394" s="480"/>
      <c r="J394" s="480"/>
      <c r="K394" s="357"/>
      <c r="L394" s="481" t="str">
        <f t="shared" si="47"/>
        <v/>
      </c>
      <c r="M394" s="482"/>
      <c r="N394" s="484">
        <v>0</v>
      </c>
      <c r="O394" s="482"/>
      <c r="P394" s="485">
        <f>'REC. COSTS'!C394</f>
        <v>0</v>
      </c>
      <c r="Q394" s="520">
        <f t="shared" si="48"/>
        <v>0</v>
      </c>
      <c r="R394" s="173"/>
      <c r="S394" s="173"/>
    </row>
    <row r="395" spans="1:19" s="1" customFormat="1">
      <c r="A395" s="349">
        <v>359027</v>
      </c>
      <c r="B395" s="362" t="s">
        <v>294</v>
      </c>
      <c r="C395" s="351"/>
      <c r="D395" s="387"/>
      <c r="E395" s="387"/>
      <c r="F395" s="372"/>
      <c r="G395" s="484">
        <f t="shared" si="49"/>
        <v>0</v>
      </c>
      <c r="H395" s="368"/>
      <c r="I395" s="480"/>
      <c r="J395" s="480"/>
      <c r="K395" s="357"/>
      <c r="L395" s="481" t="str">
        <f t="shared" si="47"/>
        <v/>
      </c>
      <c r="M395" s="482"/>
      <c r="N395" s="484">
        <v>0</v>
      </c>
      <c r="O395" s="482"/>
      <c r="P395" s="485">
        <f>'REC. COSTS'!C395</f>
        <v>0</v>
      </c>
      <c r="Q395" s="520">
        <f t="shared" si="48"/>
        <v>0</v>
      </c>
      <c r="R395" s="173"/>
      <c r="S395" s="173"/>
    </row>
    <row r="396" spans="1:19" s="1" customFormat="1">
      <c r="A396" s="349">
        <v>359050</v>
      </c>
      <c r="B396" s="362" t="s">
        <v>298</v>
      </c>
      <c r="C396" s="351"/>
      <c r="D396" s="387"/>
      <c r="E396" s="387"/>
      <c r="F396" s="372"/>
      <c r="G396" s="484">
        <f t="shared" si="49"/>
        <v>0</v>
      </c>
      <c r="H396" s="368"/>
      <c r="I396" s="480"/>
      <c r="J396" s="480"/>
      <c r="K396" s="357"/>
      <c r="L396" s="481" t="str">
        <f t="shared" si="47"/>
        <v/>
      </c>
      <c r="M396" s="482"/>
      <c r="N396" s="484">
        <v>0</v>
      </c>
      <c r="O396" s="482"/>
      <c r="P396" s="485">
        <f>'REC. COSTS'!C396</f>
        <v>0</v>
      </c>
      <c r="Q396" s="520">
        <f t="shared" si="48"/>
        <v>0</v>
      </c>
      <c r="R396" s="173"/>
      <c r="S396" s="173"/>
    </row>
    <row r="397" spans="1:19" s="1" customFormat="1">
      <c r="A397" s="349">
        <v>359052</v>
      </c>
      <c r="B397" s="362" t="s">
        <v>364</v>
      </c>
      <c r="C397" s="351"/>
      <c r="D397" s="387"/>
      <c r="E397" s="387"/>
      <c r="F397" s="372"/>
      <c r="G397" s="484">
        <f t="shared" si="49"/>
        <v>0</v>
      </c>
      <c r="H397" s="368"/>
      <c r="I397" s="480"/>
      <c r="J397" s="480"/>
      <c r="K397" s="357"/>
      <c r="L397" s="481" t="str">
        <f t="shared" si="47"/>
        <v/>
      </c>
      <c r="M397" s="482"/>
      <c r="N397" s="484">
        <v>0</v>
      </c>
      <c r="O397" s="482"/>
      <c r="P397" s="485">
        <f>'REC. COSTS'!C397</f>
        <v>0</v>
      </c>
      <c r="Q397" s="520">
        <f t="shared" si="48"/>
        <v>0</v>
      </c>
      <c r="R397" s="173"/>
      <c r="S397" s="173"/>
    </row>
    <row r="398" spans="1:19" s="1" customFormat="1">
      <c r="A398" s="349">
        <v>359053</v>
      </c>
      <c r="B398" s="362" t="s">
        <v>365</v>
      </c>
      <c r="C398" s="351"/>
      <c r="D398" s="387"/>
      <c r="E398" s="387"/>
      <c r="F398" s="372"/>
      <c r="G398" s="484">
        <f t="shared" si="49"/>
        <v>0</v>
      </c>
      <c r="H398" s="368"/>
      <c r="I398" s="480"/>
      <c r="J398" s="480"/>
      <c r="K398" s="357"/>
      <c r="L398" s="481" t="str">
        <f t="shared" si="47"/>
        <v/>
      </c>
      <c r="M398" s="482"/>
      <c r="N398" s="484">
        <v>0</v>
      </c>
      <c r="O398" s="482"/>
      <c r="P398" s="485">
        <f>'REC. COSTS'!C398</f>
        <v>0</v>
      </c>
      <c r="Q398" s="520">
        <f t="shared" si="48"/>
        <v>0</v>
      </c>
      <c r="R398" s="173"/>
      <c r="S398" s="173"/>
    </row>
    <row r="399" spans="1:19" s="1" customFormat="1">
      <c r="A399" s="349">
        <v>359054</v>
      </c>
      <c r="B399" s="362" t="s">
        <v>366</v>
      </c>
      <c r="C399" s="351"/>
      <c r="D399" s="387"/>
      <c r="E399" s="387"/>
      <c r="F399" s="372"/>
      <c r="G399" s="484">
        <f t="shared" si="49"/>
        <v>0</v>
      </c>
      <c r="H399" s="368"/>
      <c r="I399" s="480"/>
      <c r="J399" s="480"/>
      <c r="K399" s="357"/>
      <c r="L399" s="481" t="str">
        <f t="shared" si="47"/>
        <v/>
      </c>
      <c r="M399" s="482"/>
      <c r="N399" s="484">
        <v>0</v>
      </c>
      <c r="O399" s="482"/>
      <c r="P399" s="485">
        <f>'REC. COSTS'!C399</f>
        <v>0</v>
      </c>
      <c r="Q399" s="520">
        <f t="shared" si="48"/>
        <v>0</v>
      </c>
      <c r="R399" s="173"/>
      <c r="S399" s="173"/>
    </row>
    <row r="400" spans="1:19" s="1" customFormat="1">
      <c r="A400" s="349">
        <v>359064</v>
      </c>
      <c r="B400" s="362" t="s">
        <v>302</v>
      </c>
      <c r="C400" s="351"/>
      <c r="D400" s="387"/>
      <c r="E400" s="387"/>
      <c r="F400" s="372"/>
      <c r="G400" s="484">
        <f t="shared" si="49"/>
        <v>0</v>
      </c>
      <c r="H400" s="368"/>
      <c r="I400" s="480"/>
      <c r="J400" s="480"/>
      <c r="K400" s="357"/>
      <c r="L400" s="481" t="str">
        <f t="shared" si="47"/>
        <v/>
      </c>
      <c r="M400" s="482"/>
      <c r="N400" s="484">
        <v>0</v>
      </c>
      <c r="O400" s="482"/>
      <c r="P400" s="485">
        <f>'REC. COSTS'!C400</f>
        <v>0</v>
      </c>
      <c r="Q400" s="520">
        <f t="shared" si="48"/>
        <v>0</v>
      </c>
      <c r="R400" s="173"/>
      <c r="S400" s="173"/>
    </row>
    <row r="401" spans="1:19" s="1" customFormat="1">
      <c r="A401" s="349">
        <v>359069</v>
      </c>
      <c r="B401" s="374" t="s">
        <v>193</v>
      </c>
      <c r="C401" s="375" t="s">
        <v>720</v>
      </c>
      <c r="D401" s="376"/>
      <c r="E401" s="376"/>
      <c r="F401" s="377"/>
      <c r="G401" s="488">
        <f t="shared" si="49"/>
        <v>0</v>
      </c>
      <c r="H401" s="368"/>
      <c r="I401" s="480"/>
      <c r="J401" s="480"/>
      <c r="K401" s="357"/>
      <c r="L401" s="481" t="str">
        <f t="shared" si="47"/>
        <v/>
      </c>
      <c r="M401" s="482"/>
      <c r="N401" s="488">
        <v>0</v>
      </c>
      <c r="O401" s="482"/>
      <c r="P401" s="490">
        <f>'REC. COSTS'!C401</f>
        <v>0</v>
      </c>
      <c r="Q401" s="520">
        <f t="shared" si="48"/>
        <v>0</v>
      </c>
      <c r="R401" s="173"/>
      <c r="S401" s="173"/>
    </row>
    <row r="402" spans="1:19" s="1" customFormat="1" ht="14" thickBot="1">
      <c r="A402" s="379" t="s">
        <v>149</v>
      </c>
      <c r="B402" s="380"/>
      <c r="C402" s="400"/>
      <c r="D402" s="356"/>
      <c r="E402" s="382"/>
      <c r="F402" s="398" t="s">
        <v>722</v>
      </c>
      <c r="G402" s="497">
        <f>SUM(G375:G401)</f>
        <v>0</v>
      </c>
      <c r="H402" s="368"/>
      <c r="I402" s="480"/>
      <c r="J402" s="480"/>
      <c r="K402" s="348"/>
      <c r="L402" s="497">
        <f>SUM(L375:L401)</f>
        <v>0</v>
      </c>
      <c r="M402" s="482"/>
      <c r="N402" s="497">
        <v>0</v>
      </c>
      <c r="O402" s="482"/>
      <c r="P402" s="498">
        <f>SUM(P375:P401)</f>
        <v>0</v>
      </c>
      <c r="Q402" s="520">
        <f t="shared" si="48"/>
        <v>0</v>
      </c>
      <c r="R402" s="173"/>
      <c r="S402" s="173"/>
    </row>
    <row r="403" spans="1:19" s="1" customFormat="1" ht="0.75" customHeight="1" thickTop="1">
      <c r="A403" s="385"/>
      <c r="B403" s="380"/>
      <c r="C403" s="381"/>
      <c r="D403" s="356"/>
      <c r="E403" s="382"/>
      <c r="F403" s="398"/>
      <c r="G403" s="480"/>
      <c r="H403" s="368"/>
      <c r="I403" s="480"/>
      <c r="J403" s="480"/>
      <c r="K403" s="348"/>
      <c r="L403" s="480"/>
      <c r="M403" s="482"/>
      <c r="N403" s="480"/>
      <c r="O403" s="482"/>
      <c r="P403" s="500"/>
      <c r="Q403" s="520"/>
      <c r="R403" s="173"/>
      <c r="S403" s="173"/>
    </row>
    <row r="404" spans="1:19" s="1" customFormat="1" ht="24.75" customHeight="1" thickTop="1">
      <c r="A404" s="345" t="s">
        <v>157</v>
      </c>
      <c r="B404" s="386"/>
      <c r="C404" s="381"/>
      <c r="D404" s="452" t="s">
        <v>41</v>
      </c>
      <c r="E404" s="453" t="s">
        <v>13</v>
      </c>
      <c r="F404" s="452" t="s">
        <v>14</v>
      </c>
      <c r="G404" s="473" t="s">
        <v>15</v>
      </c>
      <c r="H404" s="452" t="s">
        <v>16</v>
      </c>
      <c r="I404" s="474" t="s">
        <v>17</v>
      </c>
      <c r="J404" s="474"/>
      <c r="K404" s="348"/>
      <c r="L404" s="473" t="s">
        <v>18</v>
      </c>
      <c r="M404" s="476"/>
      <c r="N404" s="473" t="s">
        <v>15</v>
      </c>
      <c r="O404" s="476"/>
      <c r="P404" s="473" t="s">
        <v>740</v>
      </c>
      <c r="Q404" s="520"/>
      <c r="R404" s="173"/>
      <c r="S404" s="173"/>
    </row>
    <row r="405" spans="1:19" s="1" customFormat="1">
      <c r="A405" s="349">
        <v>361610</v>
      </c>
      <c r="B405" s="362" t="s">
        <v>215</v>
      </c>
      <c r="C405" s="351"/>
      <c r="D405" s="387"/>
      <c r="E405" s="387"/>
      <c r="F405" s="372"/>
      <c r="G405" s="477">
        <f t="shared" ref="G405:G417" si="50">IF(X=0,(IF(Me=0,Sa,Me*Sa)),(IF(Me=0,Sa*X,Me*X*Sa)))</f>
        <v>0</v>
      </c>
      <c r="H405" s="478">
        <f t="shared" ref="H405:H417" si="51">IF(Sum,Sos,0)</f>
        <v>0</v>
      </c>
      <c r="I405" s="479">
        <f t="shared" ref="I405:I417" si="52">IF(Prosent&lt;&gt;0,(Sum*Prosent)/100,0)</f>
        <v>0</v>
      </c>
      <c r="J405" s="480"/>
      <c r="K405" s="357"/>
      <c r="L405" s="481" t="str">
        <f t="shared" ref="L405:L434" si="53">IF(FMVAE&lt;&gt;"",(Sum*mva)-Sum,"")</f>
        <v/>
      </c>
      <c r="M405" s="482"/>
      <c r="N405" s="477">
        <v>0</v>
      </c>
      <c r="O405" s="482"/>
      <c r="P405" s="483">
        <f>'REC. COSTS'!C405</f>
        <v>0</v>
      </c>
      <c r="Q405" s="520">
        <f t="shared" ref="Q405:Q435" si="54">G405+N405+P405</f>
        <v>0</v>
      </c>
      <c r="R405" s="173"/>
      <c r="S405" s="173"/>
    </row>
    <row r="406" spans="1:19" s="1" customFormat="1">
      <c r="A406" s="349">
        <v>361611</v>
      </c>
      <c r="B406" s="388" t="s">
        <v>216</v>
      </c>
      <c r="C406" s="351"/>
      <c r="D406" s="389"/>
      <c r="E406" s="387"/>
      <c r="F406" s="390">
        <f>IF(D406=0,0,+G405)</f>
        <v>0</v>
      </c>
      <c r="G406" s="484">
        <f t="shared" si="50"/>
        <v>0</v>
      </c>
      <c r="H406" s="478">
        <f t="shared" si="51"/>
        <v>0</v>
      </c>
      <c r="I406" s="479">
        <f t="shared" si="52"/>
        <v>0</v>
      </c>
      <c r="J406" s="480"/>
      <c r="K406" s="357"/>
      <c r="L406" s="481" t="str">
        <f t="shared" si="53"/>
        <v/>
      </c>
      <c r="M406" s="482"/>
      <c r="N406" s="484">
        <v>0</v>
      </c>
      <c r="O406" s="482"/>
      <c r="P406" s="485">
        <f>'REC. COSTS'!C406</f>
        <v>0</v>
      </c>
      <c r="Q406" s="520">
        <f t="shared" si="54"/>
        <v>0</v>
      </c>
      <c r="R406" s="173"/>
      <c r="S406" s="173"/>
    </row>
    <row r="407" spans="1:19" s="1" customFormat="1">
      <c r="A407" s="349">
        <v>361612</v>
      </c>
      <c r="B407" s="362" t="s">
        <v>406</v>
      </c>
      <c r="C407" s="351"/>
      <c r="D407" s="387"/>
      <c r="E407" s="387"/>
      <c r="F407" s="372"/>
      <c r="G407" s="484">
        <f t="shared" si="50"/>
        <v>0</v>
      </c>
      <c r="H407" s="478">
        <f t="shared" si="51"/>
        <v>0</v>
      </c>
      <c r="I407" s="479">
        <f t="shared" si="52"/>
        <v>0</v>
      </c>
      <c r="J407" s="480"/>
      <c r="K407" s="357"/>
      <c r="L407" s="481" t="str">
        <f t="shared" si="53"/>
        <v/>
      </c>
      <c r="M407" s="482"/>
      <c r="N407" s="484">
        <v>0</v>
      </c>
      <c r="O407" s="482"/>
      <c r="P407" s="485">
        <f>'REC. COSTS'!C407</f>
        <v>0</v>
      </c>
      <c r="Q407" s="520">
        <f t="shared" si="54"/>
        <v>0</v>
      </c>
      <c r="R407" s="173"/>
      <c r="S407" s="173"/>
    </row>
    <row r="408" spans="1:19" s="1" customFormat="1">
      <c r="A408" s="349">
        <v>361613</v>
      </c>
      <c r="B408" s="388" t="s">
        <v>407</v>
      </c>
      <c r="C408" s="351"/>
      <c r="D408" s="389"/>
      <c r="E408" s="387"/>
      <c r="F408" s="390">
        <f>IF(D408=0,0,+G407)</f>
        <v>0</v>
      </c>
      <c r="G408" s="484">
        <f t="shared" si="50"/>
        <v>0</v>
      </c>
      <c r="H408" s="478">
        <f t="shared" si="51"/>
        <v>0</v>
      </c>
      <c r="I408" s="479">
        <f t="shared" si="52"/>
        <v>0</v>
      </c>
      <c r="J408" s="480"/>
      <c r="K408" s="357"/>
      <c r="L408" s="481" t="str">
        <f t="shared" si="53"/>
        <v/>
      </c>
      <c r="M408" s="482"/>
      <c r="N408" s="484">
        <v>0</v>
      </c>
      <c r="O408" s="482"/>
      <c r="P408" s="485">
        <f>'REC. COSTS'!C408</f>
        <v>0</v>
      </c>
      <c r="Q408" s="520">
        <f t="shared" si="54"/>
        <v>0</v>
      </c>
      <c r="R408" s="173"/>
      <c r="S408" s="173"/>
    </row>
    <row r="409" spans="1:19" s="1" customFormat="1">
      <c r="A409" s="349">
        <v>361614</v>
      </c>
      <c r="B409" s="362" t="s">
        <v>408</v>
      </c>
      <c r="C409" s="351"/>
      <c r="D409" s="387"/>
      <c r="E409" s="387"/>
      <c r="F409" s="372"/>
      <c r="G409" s="484">
        <f t="shared" si="50"/>
        <v>0</v>
      </c>
      <c r="H409" s="478">
        <f t="shared" si="51"/>
        <v>0</v>
      </c>
      <c r="I409" s="479">
        <f t="shared" si="52"/>
        <v>0</v>
      </c>
      <c r="J409" s="480"/>
      <c r="K409" s="357"/>
      <c r="L409" s="481" t="str">
        <f t="shared" si="53"/>
        <v/>
      </c>
      <c r="M409" s="482"/>
      <c r="N409" s="484">
        <v>0</v>
      </c>
      <c r="O409" s="482"/>
      <c r="P409" s="485">
        <f>'REC. COSTS'!C409</f>
        <v>0</v>
      </c>
      <c r="Q409" s="520">
        <f>G409+N409+P409</f>
        <v>0</v>
      </c>
      <c r="R409" s="173"/>
      <c r="S409" s="173"/>
    </row>
    <row r="410" spans="1:19" s="1" customFormat="1">
      <c r="A410" s="349">
        <v>361615</v>
      </c>
      <c r="B410" s="388" t="s">
        <v>409</v>
      </c>
      <c r="C410" s="351"/>
      <c r="D410" s="389"/>
      <c r="E410" s="387"/>
      <c r="F410" s="390">
        <f>IF(D410=0,0,+G409)</f>
        <v>0</v>
      </c>
      <c r="G410" s="484">
        <f t="shared" si="50"/>
        <v>0</v>
      </c>
      <c r="H410" s="478">
        <f t="shared" si="51"/>
        <v>0</v>
      </c>
      <c r="I410" s="479">
        <f t="shared" si="52"/>
        <v>0</v>
      </c>
      <c r="J410" s="480"/>
      <c r="K410" s="357"/>
      <c r="L410" s="481" t="str">
        <f t="shared" si="53"/>
        <v/>
      </c>
      <c r="M410" s="482"/>
      <c r="N410" s="484">
        <v>0</v>
      </c>
      <c r="O410" s="482"/>
      <c r="P410" s="485">
        <f>'REC. COSTS'!C410</f>
        <v>0</v>
      </c>
      <c r="Q410" s="520">
        <f>G410+N410+P410</f>
        <v>0</v>
      </c>
      <c r="R410" s="173"/>
      <c r="S410" s="173"/>
    </row>
    <row r="411" spans="1:19" s="1" customFormat="1">
      <c r="A411" s="349">
        <v>361620</v>
      </c>
      <c r="B411" s="362" t="s">
        <v>410</v>
      </c>
      <c r="C411" s="351"/>
      <c r="D411" s="387"/>
      <c r="E411" s="387"/>
      <c r="F411" s="372"/>
      <c r="G411" s="484">
        <f t="shared" si="50"/>
        <v>0</v>
      </c>
      <c r="H411" s="478">
        <f t="shared" si="51"/>
        <v>0</v>
      </c>
      <c r="I411" s="479">
        <f t="shared" si="52"/>
        <v>0</v>
      </c>
      <c r="J411" s="480"/>
      <c r="K411" s="357"/>
      <c r="L411" s="481" t="str">
        <f t="shared" si="53"/>
        <v/>
      </c>
      <c r="M411" s="482"/>
      <c r="N411" s="484">
        <v>0</v>
      </c>
      <c r="O411" s="482"/>
      <c r="P411" s="485">
        <f>'REC. COSTS'!C411</f>
        <v>0</v>
      </c>
      <c r="Q411" s="520">
        <f t="shared" si="54"/>
        <v>0</v>
      </c>
      <c r="R411" s="173"/>
      <c r="S411" s="173"/>
    </row>
    <row r="412" spans="1:19" s="1" customFormat="1">
      <c r="A412" s="349">
        <v>361621</v>
      </c>
      <c r="B412" s="388" t="s">
        <v>411</v>
      </c>
      <c r="C412" s="351"/>
      <c r="D412" s="389"/>
      <c r="E412" s="387"/>
      <c r="F412" s="390">
        <f>IF(D412=0,0,+G411)</f>
        <v>0</v>
      </c>
      <c r="G412" s="484">
        <f t="shared" si="50"/>
        <v>0</v>
      </c>
      <c r="H412" s="478">
        <f t="shared" si="51"/>
        <v>0</v>
      </c>
      <c r="I412" s="479">
        <f t="shared" si="52"/>
        <v>0</v>
      </c>
      <c r="J412" s="480"/>
      <c r="K412" s="357"/>
      <c r="L412" s="481" t="str">
        <f t="shared" si="53"/>
        <v/>
      </c>
      <c r="M412" s="482"/>
      <c r="N412" s="484">
        <v>0</v>
      </c>
      <c r="O412" s="482"/>
      <c r="P412" s="485">
        <f>'REC. COSTS'!C412</f>
        <v>0</v>
      </c>
      <c r="Q412" s="520">
        <f t="shared" si="54"/>
        <v>0</v>
      </c>
      <c r="R412" s="173"/>
      <c r="S412" s="173"/>
    </row>
    <row r="413" spans="1:19" s="1" customFormat="1">
      <c r="A413" s="349">
        <v>361630</v>
      </c>
      <c r="B413" s="362" t="s">
        <v>412</v>
      </c>
      <c r="C413" s="351"/>
      <c r="D413" s="387"/>
      <c r="E413" s="387"/>
      <c r="F413" s="372"/>
      <c r="G413" s="484">
        <f t="shared" si="50"/>
        <v>0</v>
      </c>
      <c r="H413" s="478">
        <f t="shared" si="51"/>
        <v>0</v>
      </c>
      <c r="I413" s="479">
        <f t="shared" si="52"/>
        <v>0</v>
      </c>
      <c r="J413" s="480"/>
      <c r="K413" s="357"/>
      <c r="L413" s="481" t="str">
        <f t="shared" si="53"/>
        <v/>
      </c>
      <c r="M413" s="482"/>
      <c r="N413" s="484">
        <v>0</v>
      </c>
      <c r="O413" s="482"/>
      <c r="P413" s="485">
        <f>'REC. COSTS'!C413</f>
        <v>0</v>
      </c>
      <c r="Q413" s="520">
        <f t="shared" si="54"/>
        <v>0</v>
      </c>
      <c r="R413" s="173"/>
      <c r="S413" s="173"/>
    </row>
    <row r="414" spans="1:19" s="1" customFormat="1">
      <c r="A414" s="349">
        <v>361631</v>
      </c>
      <c r="B414" s="388" t="s">
        <v>413</v>
      </c>
      <c r="C414" s="351"/>
      <c r="D414" s="389"/>
      <c r="E414" s="387"/>
      <c r="F414" s="390">
        <f>IF(D414=0,0,+G413)</f>
        <v>0</v>
      </c>
      <c r="G414" s="484">
        <f t="shared" si="50"/>
        <v>0</v>
      </c>
      <c r="H414" s="478">
        <f t="shared" si="51"/>
        <v>0</v>
      </c>
      <c r="I414" s="479">
        <f t="shared" si="52"/>
        <v>0</v>
      </c>
      <c r="J414" s="480"/>
      <c r="K414" s="357"/>
      <c r="L414" s="481" t="str">
        <f t="shared" si="53"/>
        <v/>
      </c>
      <c r="M414" s="482"/>
      <c r="N414" s="484">
        <v>0</v>
      </c>
      <c r="O414" s="482"/>
      <c r="P414" s="485">
        <f>'REC. COSTS'!C414</f>
        <v>0</v>
      </c>
      <c r="Q414" s="520">
        <f t="shared" si="54"/>
        <v>0</v>
      </c>
      <c r="R414" s="173"/>
      <c r="S414" s="173"/>
    </row>
    <row r="415" spans="1:19" s="1" customFormat="1">
      <c r="A415" s="349">
        <v>361690</v>
      </c>
      <c r="B415" s="362" t="s">
        <v>414</v>
      </c>
      <c r="C415" s="351"/>
      <c r="D415" s="387"/>
      <c r="E415" s="387"/>
      <c r="F415" s="372"/>
      <c r="G415" s="484">
        <f t="shared" si="50"/>
        <v>0</v>
      </c>
      <c r="H415" s="478">
        <f t="shared" si="51"/>
        <v>0</v>
      </c>
      <c r="I415" s="479">
        <f t="shared" si="52"/>
        <v>0</v>
      </c>
      <c r="J415" s="480"/>
      <c r="K415" s="357"/>
      <c r="L415" s="481" t="str">
        <f t="shared" si="53"/>
        <v/>
      </c>
      <c r="M415" s="482"/>
      <c r="N415" s="484">
        <v>0</v>
      </c>
      <c r="O415" s="482"/>
      <c r="P415" s="485">
        <f>'REC. COSTS'!C415</f>
        <v>0</v>
      </c>
      <c r="Q415" s="520">
        <f t="shared" si="54"/>
        <v>0</v>
      </c>
      <c r="R415" s="173"/>
      <c r="S415" s="173"/>
    </row>
    <row r="416" spans="1:19" s="1" customFormat="1">
      <c r="A416" s="349">
        <v>361691</v>
      </c>
      <c r="B416" s="362" t="s">
        <v>415</v>
      </c>
      <c r="C416" s="351"/>
      <c r="D416" s="389"/>
      <c r="E416" s="387"/>
      <c r="F416" s="390">
        <f>IF(D416=0,0,+G415)</f>
        <v>0</v>
      </c>
      <c r="G416" s="484">
        <f t="shared" si="50"/>
        <v>0</v>
      </c>
      <c r="H416" s="478">
        <f t="shared" si="51"/>
        <v>0</v>
      </c>
      <c r="I416" s="479">
        <f t="shared" si="52"/>
        <v>0</v>
      </c>
      <c r="J416" s="480"/>
      <c r="K416" s="357"/>
      <c r="L416" s="481" t="str">
        <f t="shared" si="53"/>
        <v/>
      </c>
      <c r="M416" s="482"/>
      <c r="N416" s="484">
        <v>0</v>
      </c>
      <c r="O416" s="482"/>
      <c r="P416" s="485">
        <f>'REC. COSTS'!C416</f>
        <v>0</v>
      </c>
      <c r="Q416" s="520">
        <f t="shared" si="54"/>
        <v>0</v>
      </c>
      <c r="R416" s="173"/>
      <c r="S416" s="173"/>
    </row>
    <row r="417" spans="1:19" s="1" customFormat="1">
      <c r="A417" s="349">
        <v>364092</v>
      </c>
      <c r="B417" s="362" t="s">
        <v>223</v>
      </c>
      <c r="C417" s="351"/>
      <c r="D417" s="387"/>
      <c r="E417" s="387"/>
      <c r="F417" s="372"/>
      <c r="G417" s="484">
        <f t="shared" si="50"/>
        <v>0</v>
      </c>
      <c r="H417" s="478">
        <f t="shared" si="51"/>
        <v>0</v>
      </c>
      <c r="I417" s="479">
        <f t="shared" si="52"/>
        <v>0</v>
      </c>
      <c r="J417" s="480"/>
      <c r="K417" s="357"/>
      <c r="L417" s="481" t="str">
        <f t="shared" si="53"/>
        <v/>
      </c>
      <c r="M417" s="482"/>
      <c r="N417" s="484">
        <v>0</v>
      </c>
      <c r="O417" s="482"/>
      <c r="P417" s="485">
        <f>'REC. COSTS'!C417</f>
        <v>0</v>
      </c>
      <c r="Q417" s="520">
        <f t="shared" si="54"/>
        <v>0</v>
      </c>
      <c r="R417" s="173"/>
      <c r="S417" s="173"/>
    </row>
    <row r="418" spans="1:19" s="1" customFormat="1">
      <c r="A418" s="349">
        <v>364095</v>
      </c>
      <c r="B418" s="388" t="s">
        <v>186</v>
      </c>
      <c r="C418" s="351"/>
      <c r="D418" s="391"/>
      <c r="E418" s="391"/>
      <c r="F418" s="399"/>
      <c r="G418" s="501">
        <f>SUM(I405:I417)</f>
        <v>0</v>
      </c>
      <c r="H418" s="368"/>
      <c r="I418" s="486" t="s">
        <v>723</v>
      </c>
      <c r="J418" s="486"/>
      <c r="K418" s="510"/>
      <c r="L418" s="481"/>
      <c r="M418" s="482"/>
      <c r="N418" s="501">
        <v>0</v>
      </c>
      <c r="O418" s="482"/>
      <c r="P418" s="485">
        <f>'REC. COSTS'!C418</f>
        <v>0</v>
      </c>
      <c r="Q418" s="520">
        <f t="shared" si="54"/>
        <v>0</v>
      </c>
      <c r="R418" s="173"/>
      <c r="S418" s="173"/>
    </row>
    <row r="419" spans="1:19" s="1" customFormat="1">
      <c r="A419" s="349">
        <v>366620</v>
      </c>
      <c r="B419" s="362" t="s">
        <v>416</v>
      </c>
      <c r="C419" s="351"/>
      <c r="D419" s="387"/>
      <c r="E419" s="387"/>
      <c r="F419" s="372"/>
      <c r="G419" s="484">
        <f t="shared" ref="G419:G434" si="55">IF(X=0,(IF(Me=0,Sa,Me*Sa)),(IF(Me=0,Sa*X,Me*X*Sa)))</f>
        <v>0</v>
      </c>
      <c r="H419" s="356"/>
      <c r="I419" s="480"/>
      <c r="J419" s="480"/>
      <c r="K419" s="357"/>
      <c r="L419" s="481" t="str">
        <f t="shared" si="53"/>
        <v/>
      </c>
      <c r="M419" s="482"/>
      <c r="N419" s="484">
        <v>0</v>
      </c>
      <c r="O419" s="482"/>
      <c r="P419" s="485">
        <f>'REC. COSTS'!C419</f>
        <v>0</v>
      </c>
      <c r="Q419" s="520">
        <f t="shared" si="54"/>
        <v>0</v>
      </c>
      <c r="R419" s="173"/>
      <c r="S419" s="173"/>
    </row>
    <row r="420" spans="1:19" s="1" customFormat="1">
      <c r="A420" s="349">
        <v>366630</v>
      </c>
      <c r="B420" s="362" t="s">
        <v>417</v>
      </c>
      <c r="C420" s="351"/>
      <c r="D420" s="387"/>
      <c r="E420" s="387"/>
      <c r="F420" s="372"/>
      <c r="G420" s="484">
        <f t="shared" si="55"/>
        <v>0</v>
      </c>
      <c r="H420" s="356"/>
      <c r="I420" s="480"/>
      <c r="J420" s="480"/>
      <c r="K420" s="357"/>
      <c r="L420" s="481" t="str">
        <f t="shared" si="53"/>
        <v/>
      </c>
      <c r="M420" s="482"/>
      <c r="N420" s="484">
        <v>0</v>
      </c>
      <c r="O420" s="482"/>
      <c r="P420" s="485">
        <f>'REC. COSTS'!C420</f>
        <v>0</v>
      </c>
      <c r="Q420" s="520">
        <f t="shared" si="54"/>
        <v>0</v>
      </c>
      <c r="R420" s="173"/>
      <c r="S420" s="173"/>
    </row>
    <row r="421" spans="1:19" s="1" customFormat="1">
      <c r="A421" s="349">
        <v>366640</v>
      </c>
      <c r="B421" s="362" t="s">
        <v>418</v>
      </c>
      <c r="C421" s="351"/>
      <c r="D421" s="387"/>
      <c r="E421" s="387"/>
      <c r="F421" s="372"/>
      <c r="G421" s="484">
        <f t="shared" si="55"/>
        <v>0</v>
      </c>
      <c r="H421" s="356"/>
      <c r="I421" s="480"/>
      <c r="J421" s="480"/>
      <c r="K421" s="357"/>
      <c r="L421" s="481" t="str">
        <f t="shared" si="53"/>
        <v/>
      </c>
      <c r="M421" s="482"/>
      <c r="N421" s="484">
        <v>0</v>
      </c>
      <c r="O421" s="482"/>
      <c r="P421" s="485">
        <f>'REC. COSTS'!C421</f>
        <v>0</v>
      </c>
      <c r="Q421" s="520">
        <f t="shared" si="54"/>
        <v>0</v>
      </c>
      <c r="R421" s="173"/>
      <c r="S421" s="173"/>
    </row>
    <row r="422" spans="1:19" s="1" customFormat="1">
      <c r="A422" s="349">
        <v>366650</v>
      </c>
      <c r="B422" s="362" t="s">
        <v>419</v>
      </c>
      <c r="C422" s="351"/>
      <c r="D422" s="387"/>
      <c r="E422" s="387"/>
      <c r="F422" s="372"/>
      <c r="G422" s="484">
        <f t="shared" si="55"/>
        <v>0</v>
      </c>
      <c r="H422" s="368"/>
      <c r="I422" s="480"/>
      <c r="J422" s="480"/>
      <c r="K422" s="357"/>
      <c r="L422" s="481" t="str">
        <f t="shared" si="53"/>
        <v/>
      </c>
      <c r="M422" s="482"/>
      <c r="N422" s="484">
        <v>0</v>
      </c>
      <c r="O422" s="482"/>
      <c r="P422" s="485">
        <f>'REC. COSTS'!C422</f>
        <v>0</v>
      </c>
      <c r="Q422" s="520">
        <f t="shared" si="54"/>
        <v>0</v>
      </c>
      <c r="R422" s="173"/>
      <c r="S422" s="173"/>
    </row>
    <row r="423" spans="1:19" s="1" customFormat="1">
      <c r="A423" s="349">
        <v>366660</v>
      </c>
      <c r="B423" s="362" t="s">
        <v>420</v>
      </c>
      <c r="C423" s="351"/>
      <c r="D423" s="387"/>
      <c r="E423" s="387"/>
      <c r="F423" s="372"/>
      <c r="G423" s="484">
        <f t="shared" si="55"/>
        <v>0</v>
      </c>
      <c r="H423" s="368"/>
      <c r="I423" s="480"/>
      <c r="J423" s="480"/>
      <c r="K423" s="357"/>
      <c r="L423" s="481" t="str">
        <f t="shared" si="53"/>
        <v/>
      </c>
      <c r="M423" s="482"/>
      <c r="N423" s="484">
        <v>0</v>
      </c>
      <c r="O423" s="482"/>
      <c r="P423" s="485">
        <f>'REC. COSTS'!C423</f>
        <v>0</v>
      </c>
      <c r="Q423" s="520">
        <f t="shared" si="54"/>
        <v>0</v>
      </c>
      <c r="R423" s="173"/>
      <c r="S423" s="173"/>
    </row>
    <row r="424" spans="1:19" s="1" customFormat="1">
      <c r="A424" s="349">
        <v>366670</v>
      </c>
      <c r="B424" s="362" t="s">
        <v>421</v>
      </c>
      <c r="C424" s="351"/>
      <c r="D424" s="387"/>
      <c r="E424" s="387"/>
      <c r="F424" s="372"/>
      <c r="G424" s="484">
        <f t="shared" si="55"/>
        <v>0</v>
      </c>
      <c r="H424" s="368"/>
      <c r="I424" s="480"/>
      <c r="J424" s="480"/>
      <c r="K424" s="357"/>
      <c r="L424" s="481" t="str">
        <f t="shared" si="53"/>
        <v/>
      </c>
      <c r="M424" s="482"/>
      <c r="N424" s="484">
        <v>0</v>
      </c>
      <c r="O424" s="482"/>
      <c r="P424" s="485">
        <f>'REC. COSTS'!C424</f>
        <v>0</v>
      </c>
      <c r="Q424" s="520">
        <f t="shared" si="54"/>
        <v>0</v>
      </c>
      <c r="R424" s="173"/>
      <c r="S424" s="173"/>
    </row>
    <row r="425" spans="1:19" s="1" customFormat="1">
      <c r="A425" s="349">
        <v>369011</v>
      </c>
      <c r="B425" s="362" t="s">
        <v>289</v>
      </c>
      <c r="C425" s="351"/>
      <c r="D425" s="387"/>
      <c r="E425" s="387"/>
      <c r="F425" s="372"/>
      <c r="G425" s="484">
        <f t="shared" si="55"/>
        <v>0</v>
      </c>
      <c r="H425" s="368"/>
      <c r="I425" s="480"/>
      <c r="J425" s="480"/>
      <c r="K425" s="357"/>
      <c r="L425" s="481" t="str">
        <f t="shared" si="53"/>
        <v/>
      </c>
      <c r="M425" s="482"/>
      <c r="N425" s="484">
        <v>0</v>
      </c>
      <c r="O425" s="482"/>
      <c r="P425" s="485">
        <f>'REC. COSTS'!C425</f>
        <v>0</v>
      </c>
      <c r="Q425" s="520">
        <f t="shared" si="54"/>
        <v>0</v>
      </c>
      <c r="R425" s="173"/>
      <c r="S425" s="173"/>
    </row>
    <row r="426" spans="1:19" s="1" customFormat="1">
      <c r="A426" s="349">
        <v>369027</v>
      </c>
      <c r="B426" s="362" t="s">
        <v>294</v>
      </c>
      <c r="C426" s="351"/>
      <c r="D426" s="387"/>
      <c r="E426" s="387"/>
      <c r="F426" s="372"/>
      <c r="G426" s="484">
        <f t="shared" si="55"/>
        <v>0</v>
      </c>
      <c r="H426" s="368"/>
      <c r="I426" s="480"/>
      <c r="J426" s="480"/>
      <c r="K426" s="357"/>
      <c r="L426" s="481" t="str">
        <f t="shared" si="53"/>
        <v/>
      </c>
      <c r="M426" s="482"/>
      <c r="N426" s="484">
        <v>0</v>
      </c>
      <c r="O426" s="482"/>
      <c r="P426" s="485">
        <f>'REC. COSTS'!C426</f>
        <v>0</v>
      </c>
      <c r="Q426" s="520">
        <f t="shared" si="54"/>
        <v>0</v>
      </c>
      <c r="R426" s="173"/>
      <c r="S426" s="173"/>
    </row>
    <row r="427" spans="1:19" s="1" customFormat="1">
      <c r="A427" s="349">
        <v>369040</v>
      </c>
      <c r="B427" s="362" t="s">
        <v>232</v>
      </c>
      <c r="C427" s="351"/>
      <c r="D427" s="387"/>
      <c r="E427" s="387"/>
      <c r="F427" s="372"/>
      <c r="G427" s="484">
        <f t="shared" si="55"/>
        <v>0</v>
      </c>
      <c r="H427" s="368"/>
      <c r="I427" s="480"/>
      <c r="J427" s="480"/>
      <c r="K427" s="357"/>
      <c r="L427" s="481" t="str">
        <f t="shared" si="53"/>
        <v/>
      </c>
      <c r="M427" s="482"/>
      <c r="N427" s="484">
        <v>0</v>
      </c>
      <c r="O427" s="482"/>
      <c r="P427" s="485">
        <f>'REC. COSTS'!C427</f>
        <v>0</v>
      </c>
      <c r="Q427" s="520">
        <f t="shared" si="54"/>
        <v>0</v>
      </c>
      <c r="R427" s="173"/>
      <c r="S427" s="173"/>
    </row>
    <row r="428" spans="1:19" s="1" customFormat="1">
      <c r="A428" s="349">
        <v>369050</v>
      </c>
      <c r="B428" s="362" t="s">
        <v>298</v>
      </c>
      <c r="C428" s="351"/>
      <c r="D428" s="387"/>
      <c r="E428" s="387"/>
      <c r="F428" s="372"/>
      <c r="G428" s="484">
        <f t="shared" si="55"/>
        <v>0</v>
      </c>
      <c r="H428" s="368"/>
      <c r="I428" s="480"/>
      <c r="J428" s="480"/>
      <c r="K428" s="357"/>
      <c r="L428" s="481" t="str">
        <f t="shared" si="53"/>
        <v/>
      </c>
      <c r="M428" s="482"/>
      <c r="N428" s="484">
        <v>0</v>
      </c>
      <c r="O428" s="482"/>
      <c r="P428" s="485">
        <f>'REC. COSTS'!C428</f>
        <v>0</v>
      </c>
      <c r="Q428" s="520">
        <f t="shared" si="54"/>
        <v>0</v>
      </c>
      <c r="R428" s="173"/>
      <c r="S428" s="173"/>
    </row>
    <row r="429" spans="1:19" s="1" customFormat="1">
      <c r="A429" s="349">
        <v>369052</v>
      </c>
      <c r="B429" s="362" t="s">
        <v>364</v>
      </c>
      <c r="C429" s="351"/>
      <c r="D429" s="387"/>
      <c r="E429" s="387"/>
      <c r="F429" s="372"/>
      <c r="G429" s="484">
        <f t="shared" si="55"/>
        <v>0</v>
      </c>
      <c r="H429" s="368"/>
      <c r="I429" s="480"/>
      <c r="J429" s="480"/>
      <c r="K429" s="357"/>
      <c r="L429" s="481" t="str">
        <f t="shared" si="53"/>
        <v/>
      </c>
      <c r="M429" s="482"/>
      <c r="N429" s="484">
        <v>0</v>
      </c>
      <c r="O429" s="482"/>
      <c r="P429" s="485">
        <f>'REC. COSTS'!C429</f>
        <v>0</v>
      </c>
      <c r="Q429" s="520">
        <f t="shared" si="54"/>
        <v>0</v>
      </c>
      <c r="R429" s="173"/>
      <c r="S429" s="173"/>
    </row>
    <row r="430" spans="1:19" s="1" customFormat="1">
      <c r="A430" s="349">
        <v>369053</v>
      </c>
      <c r="B430" s="362" t="s">
        <v>365</v>
      </c>
      <c r="C430" s="351"/>
      <c r="D430" s="387"/>
      <c r="E430" s="387"/>
      <c r="F430" s="372"/>
      <c r="G430" s="484">
        <f t="shared" si="55"/>
        <v>0</v>
      </c>
      <c r="H430" s="368"/>
      <c r="I430" s="480"/>
      <c r="J430" s="480"/>
      <c r="K430" s="357"/>
      <c r="L430" s="481" t="str">
        <f t="shared" si="53"/>
        <v/>
      </c>
      <c r="M430" s="482"/>
      <c r="N430" s="484">
        <v>0</v>
      </c>
      <c r="O430" s="482"/>
      <c r="P430" s="485">
        <f>'REC. COSTS'!C430</f>
        <v>0</v>
      </c>
      <c r="Q430" s="520">
        <f t="shared" si="54"/>
        <v>0</v>
      </c>
      <c r="R430" s="173"/>
      <c r="S430" s="173"/>
    </row>
    <row r="431" spans="1:19" s="1" customFormat="1">
      <c r="A431" s="349">
        <v>369054</v>
      </c>
      <c r="B431" s="362" t="s">
        <v>366</v>
      </c>
      <c r="C431" s="351"/>
      <c r="D431" s="387"/>
      <c r="E431" s="387"/>
      <c r="F431" s="372"/>
      <c r="G431" s="484">
        <f t="shared" si="55"/>
        <v>0</v>
      </c>
      <c r="H431" s="368"/>
      <c r="I431" s="480"/>
      <c r="J431" s="480"/>
      <c r="K431" s="357"/>
      <c r="L431" s="481" t="str">
        <f t="shared" si="53"/>
        <v/>
      </c>
      <c r="M431" s="482"/>
      <c r="N431" s="484">
        <v>0</v>
      </c>
      <c r="O431" s="482"/>
      <c r="P431" s="485">
        <f>'REC. COSTS'!C431</f>
        <v>0</v>
      </c>
      <c r="Q431" s="520">
        <f t="shared" si="54"/>
        <v>0</v>
      </c>
      <c r="R431" s="173"/>
      <c r="S431" s="173"/>
    </row>
    <row r="432" spans="1:19" s="1" customFormat="1">
      <c r="A432" s="349">
        <v>369060</v>
      </c>
      <c r="B432" s="362" t="s">
        <v>191</v>
      </c>
      <c r="C432" s="351"/>
      <c r="D432" s="387"/>
      <c r="E432" s="387"/>
      <c r="F432" s="372"/>
      <c r="G432" s="484">
        <f t="shared" si="55"/>
        <v>0</v>
      </c>
      <c r="H432" s="368"/>
      <c r="I432" s="480"/>
      <c r="J432" s="480"/>
      <c r="K432" s="357"/>
      <c r="L432" s="481" t="str">
        <f t="shared" si="53"/>
        <v/>
      </c>
      <c r="M432" s="482"/>
      <c r="N432" s="484">
        <v>0</v>
      </c>
      <c r="O432" s="482"/>
      <c r="P432" s="485">
        <f>'REC. COSTS'!C432</f>
        <v>0</v>
      </c>
      <c r="Q432" s="520">
        <f t="shared" si="54"/>
        <v>0</v>
      </c>
      <c r="R432" s="173"/>
      <c r="S432" s="173"/>
    </row>
    <row r="433" spans="1:19" s="1" customFormat="1">
      <c r="A433" s="349">
        <v>369064</v>
      </c>
      <c r="B433" s="362" t="s">
        <v>302</v>
      </c>
      <c r="C433" s="351"/>
      <c r="D433" s="387"/>
      <c r="E433" s="387"/>
      <c r="F433" s="372"/>
      <c r="G433" s="484">
        <f t="shared" si="55"/>
        <v>0</v>
      </c>
      <c r="H433" s="368"/>
      <c r="I433" s="480"/>
      <c r="J433" s="480"/>
      <c r="K433" s="357"/>
      <c r="L433" s="481" t="str">
        <f t="shared" si="53"/>
        <v/>
      </c>
      <c r="M433" s="482"/>
      <c r="N433" s="484">
        <v>0</v>
      </c>
      <c r="O433" s="482"/>
      <c r="P433" s="485">
        <f>'REC. COSTS'!C433</f>
        <v>0</v>
      </c>
      <c r="Q433" s="520">
        <f t="shared" si="54"/>
        <v>0</v>
      </c>
      <c r="R433" s="173"/>
      <c r="S433" s="173"/>
    </row>
    <row r="434" spans="1:19" s="1" customFormat="1">
      <c r="A434" s="349">
        <v>369069</v>
      </c>
      <c r="B434" s="374" t="s">
        <v>193</v>
      </c>
      <c r="C434" s="375" t="s">
        <v>720</v>
      </c>
      <c r="D434" s="376"/>
      <c r="E434" s="376"/>
      <c r="F434" s="377"/>
      <c r="G434" s="488">
        <f t="shared" si="55"/>
        <v>0</v>
      </c>
      <c r="H434" s="368"/>
      <c r="I434" s="480"/>
      <c r="J434" s="480"/>
      <c r="K434" s="357"/>
      <c r="L434" s="481" t="str">
        <f t="shared" si="53"/>
        <v/>
      </c>
      <c r="M434" s="482"/>
      <c r="N434" s="488">
        <v>0</v>
      </c>
      <c r="O434" s="482"/>
      <c r="P434" s="490">
        <f>'REC. COSTS'!C434</f>
        <v>0</v>
      </c>
      <c r="Q434" s="520">
        <f t="shared" si="54"/>
        <v>0</v>
      </c>
      <c r="R434" s="173"/>
      <c r="S434" s="173"/>
    </row>
    <row r="435" spans="1:19" s="1" customFormat="1" ht="14" thickBot="1">
      <c r="A435" s="379" t="s">
        <v>149</v>
      </c>
      <c r="B435" s="380"/>
      <c r="C435" s="400"/>
      <c r="D435" s="356"/>
      <c r="E435" s="382"/>
      <c r="F435" s="398" t="s">
        <v>722</v>
      </c>
      <c r="G435" s="497">
        <f>SUM(G405:G434)</f>
        <v>0</v>
      </c>
      <c r="H435" s="368"/>
      <c r="I435" s="480"/>
      <c r="J435" s="480"/>
      <c r="K435" s="348"/>
      <c r="L435" s="497">
        <f>SUM(L405:L434)</f>
        <v>0</v>
      </c>
      <c r="M435" s="482"/>
      <c r="N435" s="497">
        <v>0</v>
      </c>
      <c r="O435" s="482"/>
      <c r="P435" s="498">
        <f>SUM(P405:P434)</f>
        <v>0</v>
      </c>
      <c r="Q435" s="520">
        <f t="shared" si="54"/>
        <v>0</v>
      </c>
      <c r="R435" s="173"/>
      <c r="S435" s="173"/>
    </row>
    <row r="436" spans="1:19" s="1" customFormat="1" ht="0.75" customHeight="1" thickTop="1">
      <c r="A436" s="385"/>
      <c r="B436" s="380"/>
      <c r="C436" s="381"/>
      <c r="D436" s="356"/>
      <c r="E436" s="382"/>
      <c r="F436" s="398"/>
      <c r="G436" s="480"/>
      <c r="H436" s="368"/>
      <c r="I436" s="480"/>
      <c r="J436" s="480"/>
      <c r="K436" s="348"/>
      <c r="L436" s="480"/>
      <c r="M436" s="482"/>
      <c r="N436" s="480"/>
      <c r="O436" s="482"/>
      <c r="P436" s="500"/>
      <c r="Q436" s="520"/>
      <c r="R436" s="173"/>
      <c r="S436" s="173"/>
    </row>
    <row r="437" spans="1:19" s="1" customFormat="1" ht="24.75" customHeight="1" thickTop="1">
      <c r="A437" s="345" t="s">
        <v>158</v>
      </c>
      <c r="B437" s="386"/>
      <c r="C437" s="381"/>
      <c r="D437" s="452" t="s">
        <v>41</v>
      </c>
      <c r="E437" s="453" t="s">
        <v>13</v>
      </c>
      <c r="F437" s="452" t="s">
        <v>14</v>
      </c>
      <c r="G437" s="473" t="s">
        <v>15</v>
      </c>
      <c r="H437" s="452" t="s">
        <v>16</v>
      </c>
      <c r="I437" s="474" t="s">
        <v>17</v>
      </c>
      <c r="J437" s="474"/>
      <c r="K437" s="348"/>
      <c r="L437" s="473" t="s">
        <v>18</v>
      </c>
      <c r="M437" s="476"/>
      <c r="N437" s="473" t="s">
        <v>15</v>
      </c>
      <c r="O437" s="476"/>
      <c r="P437" s="473" t="s">
        <v>740</v>
      </c>
      <c r="Q437" s="520"/>
      <c r="R437" s="173"/>
      <c r="S437" s="173"/>
    </row>
    <row r="438" spans="1:19" s="1" customFormat="1">
      <c r="A438" s="349">
        <v>371710</v>
      </c>
      <c r="B438" s="362" t="s">
        <v>422</v>
      </c>
      <c r="C438" s="351"/>
      <c r="D438" s="387"/>
      <c r="E438" s="387"/>
      <c r="F438" s="372"/>
      <c r="G438" s="477">
        <f t="shared" ref="G438:G452" si="56">IF(X=0,(IF(Me=0,Sa,Me*Sa)),(IF(Me=0,Sa*X,Me*X*Sa)))</f>
        <v>0</v>
      </c>
      <c r="H438" s="478">
        <f t="shared" ref="H438:H452" si="57">IF(Sum,Sos,0)</f>
        <v>0</v>
      </c>
      <c r="I438" s="479">
        <f t="shared" ref="I438:I452" si="58">IF(Prosent&lt;&gt;0,(Sum*Prosent)/100,0)</f>
        <v>0</v>
      </c>
      <c r="J438" s="480"/>
      <c r="K438" s="357"/>
      <c r="L438" s="481" t="str">
        <f t="shared" ref="L438:L468" si="59">IF(FMVAE&lt;&gt;"",(Sum*mva)-Sum,"")</f>
        <v/>
      </c>
      <c r="M438" s="482"/>
      <c r="N438" s="477">
        <v>0</v>
      </c>
      <c r="O438" s="482"/>
      <c r="P438" s="483">
        <f>'REC. COSTS'!C438</f>
        <v>0</v>
      </c>
      <c r="Q438" s="520">
        <f t="shared" ref="Q438:Q469" si="60">G438+N438+P438</f>
        <v>0</v>
      </c>
      <c r="R438" s="173"/>
      <c r="S438" s="173"/>
    </row>
    <row r="439" spans="1:19" s="1" customFormat="1">
      <c r="A439" s="349">
        <v>371711</v>
      </c>
      <c r="B439" s="362" t="s">
        <v>423</v>
      </c>
      <c r="C439" s="351"/>
      <c r="D439" s="389"/>
      <c r="E439" s="387"/>
      <c r="F439" s="390">
        <f>IF(D439=0,0,+G438)</f>
        <v>0</v>
      </c>
      <c r="G439" s="484">
        <f t="shared" si="56"/>
        <v>0</v>
      </c>
      <c r="H439" s="478">
        <f t="shared" si="57"/>
        <v>0</v>
      </c>
      <c r="I439" s="479">
        <f t="shared" si="58"/>
        <v>0</v>
      </c>
      <c r="J439" s="480"/>
      <c r="K439" s="357"/>
      <c r="L439" s="481" t="str">
        <f t="shared" si="59"/>
        <v/>
      </c>
      <c r="M439" s="482"/>
      <c r="N439" s="484">
        <v>0</v>
      </c>
      <c r="O439" s="482"/>
      <c r="P439" s="485">
        <f>'REC. COSTS'!C439</f>
        <v>0</v>
      </c>
      <c r="Q439" s="520">
        <f t="shared" si="60"/>
        <v>0</v>
      </c>
      <c r="R439" s="173"/>
      <c r="S439" s="173"/>
    </row>
    <row r="440" spans="1:19" s="1" customFormat="1">
      <c r="A440" s="349">
        <v>371712</v>
      </c>
      <c r="B440" s="362" t="s">
        <v>424</v>
      </c>
      <c r="C440" s="351"/>
      <c r="D440" s="387"/>
      <c r="E440" s="387"/>
      <c r="F440" s="372"/>
      <c r="G440" s="484">
        <f t="shared" si="56"/>
        <v>0</v>
      </c>
      <c r="H440" s="478">
        <f t="shared" si="57"/>
        <v>0</v>
      </c>
      <c r="I440" s="479">
        <f t="shared" si="58"/>
        <v>0</v>
      </c>
      <c r="J440" s="480"/>
      <c r="K440" s="357"/>
      <c r="L440" s="481" t="str">
        <f t="shared" si="59"/>
        <v/>
      </c>
      <c r="M440" s="482"/>
      <c r="N440" s="484">
        <v>0</v>
      </c>
      <c r="O440" s="482"/>
      <c r="P440" s="485">
        <f>'REC. COSTS'!C440</f>
        <v>0</v>
      </c>
      <c r="Q440" s="520">
        <f t="shared" si="60"/>
        <v>0</v>
      </c>
      <c r="R440" s="173"/>
      <c r="S440" s="173"/>
    </row>
    <row r="441" spans="1:19" s="1" customFormat="1">
      <c r="A441" s="349">
        <v>371713</v>
      </c>
      <c r="B441" s="388" t="s">
        <v>425</v>
      </c>
      <c r="C441" s="351"/>
      <c r="D441" s="389"/>
      <c r="E441" s="387"/>
      <c r="F441" s="390">
        <f>IF(D441=0,0,+G440)</f>
        <v>0</v>
      </c>
      <c r="G441" s="484">
        <f t="shared" si="56"/>
        <v>0</v>
      </c>
      <c r="H441" s="478">
        <f t="shared" si="57"/>
        <v>0</v>
      </c>
      <c r="I441" s="479">
        <f t="shared" si="58"/>
        <v>0</v>
      </c>
      <c r="J441" s="480"/>
      <c r="K441" s="357"/>
      <c r="L441" s="481" t="str">
        <f t="shared" si="59"/>
        <v/>
      </c>
      <c r="M441" s="482"/>
      <c r="N441" s="484">
        <v>0</v>
      </c>
      <c r="O441" s="482"/>
      <c r="P441" s="485">
        <f>'REC. COSTS'!C441</f>
        <v>0</v>
      </c>
      <c r="Q441" s="520">
        <f t="shared" si="60"/>
        <v>0</v>
      </c>
      <c r="R441" s="173"/>
      <c r="S441" s="173"/>
    </row>
    <row r="442" spans="1:19" s="1" customFormat="1">
      <c r="A442" s="349">
        <v>371714</v>
      </c>
      <c r="B442" s="362" t="s">
        <v>426</v>
      </c>
      <c r="C442" s="351"/>
      <c r="D442" s="387"/>
      <c r="E442" s="387"/>
      <c r="F442" s="372"/>
      <c r="G442" s="484">
        <f t="shared" si="56"/>
        <v>0</v>
      </c>
      <c r="H442" s="478">
        <f t="shared" si="57"/>
        <v>0</v>
      </c>
      <c r="I442" s="479">
        <f t="shared" si="58"/>
        <v>0</v>
      </c>
      <c r="J442" s="480"/>
      <c r="K442" s="357"/>
      <c r="L442" s="481" t="str">
        <f t="shared" si="59"/>
        <v/>
      </c>
      <c r="M442" s="482"/>
      <c r="N442" s="484">
        <v>0</v>
      </c>
      <c r="O442" s="482"/>
      <c r="P442" s="485">
        <f>'REC. COSTS'!C442</f>
        <v>0</v>
      </c>
      <c r="Q442" s="520">
        <f t="shared" si="60"/>
        <v>0</v>
      </c>
      <c r="R442" s="173"/>
      <c r="S442" s="173"/>
    </row>
    <row r="443" spans="1:19" s="1" customFormat="1">
      <c r="A443" s="349">
        <v>371715</v>
      </c>
      <c r="B443" s="388" t="s">
        <v>427</v>
      </c>
      <c r="C443" s="351"/>
      <c r="D443" s="389"/>
      <c r="E443" s="387"/>
      <c r="F443" s="390">
        <f>IF(D443=0,0,+G442)</f>
        <v>0</v>
      </c>
      <c r="G443" s="484">
        <f t="shared" si="56"/>
        <v>0</v>
      </c>
      <c r="H443" s="478">
        <f t="shared" si="57"/>
        <v>0</v>
      </c>
      <c r="I443" s="479">
        <f t="shared" si="58"/>
        <v>0</v>
      </c>
      <c r="J443" s="480"/>
      <c r="K443" s="357"/>
      <c r="L443" s="481" t="str">
        <f t="shared" si="59"/>
        <v/>
      </c>
      <c r="M443" s="482"/>
      <c r="N443" s="484">
        <v>0</v>
      </c>
      <c r="O443" s="482"/>
      <c r="P443" s="485">
        <f>'REC. COSTS'!C443</f>
        <v>0</v>
      </c>
      <c r="Q443" s="520">
        <f t="shared" si="60"/>
        <v>0</v>
      </c>
      <c r="R443" s="173"/>
      <c r="S443" s="173"/>
    </row>
    <row r="444" spans="1:19" s="1" customFormat="1">
      <c r="A444" s="349">
        <v>371720</v>
      </c>
      <c r="B444" s="362" t="s">
        <v>428</v>
      </c>
      <c r="C444" s="351"/>
      <c r="D444" s="387"/>
      <c r="E444" s="387"/>
      <c r="F444" s="372"/>
      <c r="G444" s="484">
        <f t="shared" si="56"/>
        <v>0</v>
      </c>
      <c r="H444" s="478">
        <f t="shared" si="57"/>
        <v>0</v>
      </c>
      <c r="I444" s="479">
        <f t="shared" si="58"/>
        <v>0</v>
      </c>
      <c r="J444" s="480"/>
      <c r="K444" s="357"/>
      <c r="L444" s="481" t="str">
        <f t="shared" si="59"/>
        <v/>
      </c>
      <c r="M444" s="482"/>
      <c r="N444" s="484">
        <v>0</v>
      </c>
      <c r="O444" s="482"/>
      <c r="P444" s="485">
        <f>'REC. COSTS'!C444</f>
        <v>0</v>
      </c>
      <c r="Q444" s="520">
        <f t="shared" si="60"/>
        <v>0</v>
      </c>
      <c r="R444" s="173"/>
      <c r="S444" s="173"/>
    </row>
    <row r="445" spans="1:19" s="1" customFormat="1">
      <c r="A445" s="349">
        <v>371721</v>
      </c>
      <c r="B445" s="388" t="s">
        <v>429</v>
      </c>
      <c r="C445" s="351"/>
      <c r="D445" s="389"/>
      <c r="E445" s="387"/>
      <c r="F445" s="390">
        <f>IF(D445=0,0,+G444)</f>
        <v>0</v>
      </c>
      <c r="G445" s="484">
        <f t="shared" si="56"/>
        <v>0</v>
      </c>
      <c r="H445" s="478">
        <f t="shared" si="57"/>
        <v>0</v>
      </c>
      <c r="I445" s="479">
        <f t="shared" si="58"/>
        <v>0</v>
      </c>
      <c r="J445" s="480"/>
      <c r="K445" s="357"/>
      <c r="L445" s="481" t="str">
        <f t="shared" si="59"/>
        <v/>
      </c>
      <c r="M445" s="482"/>
      <c r="N445" s="484">
        <v>0</v>
      </c>
      <c r="O445" s="482"/>
      <c r="P445" s="485">
        <f>'REC. COSTS'!C445</f>
        <v>0</v>
      </c>
      <c r="Q445" s="520">
        <f t="shared" si="60"/>
        <v>0</v>
      </c>
      <c r="R445" s="173"/>
      <c r="S445" s="173"/>
    </row>
    <row r="446" spans="1:19" s="1" customFormat="1">
      <c r="A446" s="349">
        <v>371730</v>
      </c>
      <c r="B446" s="362" t="s">
        <v>430</v>
      </c>
      <c r="C446" s="351"/>
      <c r="D446" s="387"/>
      <c r="E446" s="387"/>
      <c r="F446" s="372"/>
      <c r="G446" s="484">
        <f t="shared" si="56"/>
        <v>0</v>
      </c>
      <c r="H446" s="478">
        <f t="shared" si="57"/>
        <v>0</v>
      </c>
      <c r="I446" s="479">
        <f t="shared" si="58"/>
        <v>0</v>
      </c>
      <c r="J446" s="480"/>
      <c r="K446" s="357"/>
      <c r="L446" s="481" t="str">
        <f t="shared" si="59"/>
        <v/>
      </c>
      <c r="M446" s="482"/>
      <c r="N446" s="484">
        <v>0</v>
      </c>
      <c r="O446" s="482"/>
      <c r="P446" s="485">
        <f>'REC. COSTS'!C446</f>
        <v>0</v>
      </c>
      <c r="Q446" s="520">
        <f t="shared" si="60"/>
        <v>0</v>
      </c>
      <c r="R446" s="173"/>
      <c r="S446" s="173"/>
    </row>
    <row r="447" spans="1:19" s="1" customFormat="1">
      <c r="A447" s="349">
        <v>371731</v>
      </c>
      <c r="B447" s="388" t="s">
        <v>431</v>
      </c>
      <c r="C447" s="351"/>
      <c r="D447" s="389"/>
      <c r="E447" s="387"/>
      <c r="F447" s="390">
        <f>IF(D447=0,0,+G446)</f>
        <v>0</v>
      </c>
      <c r="G447" s="484">
        <f t="shared" si="56"/>
        <v>0</v>
      </c>
      <c r="H447" s="478">
        <f t="shared" si="57"/>
        <v>0</v>
      </c>
      <c r="I447" s="479">
        <f t="shared" si="58"/>
        <v>0</v>
      </c>
      <c r="J447" s="480"/>
      <c r="K447" s="357"/>
      <c r="L447" s="481" t="str">
        <f t="shared" si="59"/>
        <v/>
      </c>
      <c r="M447" s="482"/>
      <c r="N447" s="484">
        <v>0</v>
      </c>
      <c r="O447" s="482"/>
      <c r="P447" s="485">
        <f>'REC. COSTS'!C447</f>
        <v>0</v>
      </c>
      <c r="Q447" s="520">
        <f t="shared" si="60"/>
        <v>0</v>
      </c>
      <c r="R447" s="173"/>
      <c r="S447" s="173"/>
    </row>
    <row r="448" spans="1:19" s="1" customFormat="1">
      <c r="A448" s="349">
        <v>371740</v>
      </c>
      <c r="B448" s="362" t="s">
        <v>432</v>
      </c>
      <c r="C448" s="351"/>
      <c r="D448" s="387"/>
      <c r="E448" s="387"/>
      <c r="F448" s="372"/>
      <c r="G448" s="484">
        <f t="shared" si="56"/>
        <v>0</v>
      </c>
      <c r="H448" s="478">
        <f t="shared" si="57"/>
        <v>0</v>
      </c>
      <c r="I448" s="479">
        <f t="shared" si="58"/>
        <v>0</v>
      </c>
      <c r="J448" s="480"/>
      <c r="K448" s="357"/>
      <c r="L448" s="481" t="str">
        <f t="shared" si="59"/>
        <v/>
      </c>
      <c r="M448" s="482"/>
      <c r="N448" s="484">
        <v>0</v>
      </c>
      <c r="O448" s="482"/>
      <c r="P448" s="485">
        <f>'REC. COSTS'!C448</f>
        <v>0</v>
      </c>
      <c r="Q448" s="520">
        <f t="shared" si="60"/>
        <v>0</v>
      </c>
      <c r="R448" s="173"/>
      <c r="S448" s="173"/>
    </row>
    <row r="449" spans="1:19" s="1" customFormat="1">
      <c r="A449" s="349">
        <v>371741</v>
      </c>
      <c r="B449" s="388" t="s">
        <v>433</v>
      </c>
      <c r="C449" s="351"/>
      <c r="D449" s="389"/>
      <c r="E449" s="387"/>
      <c r="F449" s="390">
        <f>IF(D449=0,0,+G448)</f>
        <v>0</v>
      </c>
      <c r="G449" s="484">
        <f t="shared" si="56"/>
        <v>0</v>
      </c>
      <c r="H449" s="478">
        <f t="shared" si="57"/>
        <v>0</v>
      </c>
      <c r="I449" s="479">
        <f t="shared" si="58"/>
        <v>0</v>
      </c>
      <c r="J449" s="480"/>
      <c r="K449" s="357"/>
      <c r="L449" s="481" t="str">
        <f t="shared" si="59"/>
        <v/>
      </c>
      <c r="M449" s="482"/>
      <c r="N449" s="484">
        <v>0</v>
      </c>
      <c r="O449" s="482"/>
      <c r="P449" s="485">
        <f>'REC. COSTS'!C449</f>
        <v>0</v>
      </c>
      <c r="Q449" s="520">
        <f t="shared" si="60"/>
        <v>0</v>
      </c>
      <c r="R449" s="173"/>
      <c r="S449" s="173"/>
    </row>
    <row r="450" spans="1:19" s="1" customFormat="1">
      <c r="A450" s="349">
        <v>371790</v>
      </c>
      <c r="B450" s="362" t="s">
        <v>434</v>
      </c>
      <c r="C450" s="351"/>
      <c r="D450" s="387"/>
      <c r="E450" s="387"/>
      <c r="F450" s="372"/>
      <c r="G450" s="484">
        <f t="shared" si="56"/>
        <v>0</v>
      </c>
      <c r="H450" s="478">
        <f t="shared" si="57"/>
        <v>0</v>
      </c>
      <c r="I450" s="479">
        <f t="shared" si="58"/>
        <v>0</v>
      </c>
      <c r="J450" s="480"/>
      <c r="K450" s="357"/>
      <c r="L450" s="481" t="str">
        <f t="shared" si="59"/>
        <v/>
      </c>
      <c r="M450" s="482"/>
      <c r="N450" s="484">
        <v>0</v>
      </c>
      <c r="O450" s="482"/>
      <c r="P450" s="485">
        <f>'REC. COSTS'!C450</f>
        <v>0</v>
      </c>
      <c r="Q450" s="520">
        <f t="shared" si="60"/>
        <v>0</v>
      </c>
      <c r="R450" s="173"/>
      <c r="S450" s="173"/>
    </row>
    <row r="451" spans="1:19" s="1" customFormat="1">
      <c r="A451" s="349">
        <v>371791</v>
      </c>
      <c r="B451" s="362" t="s">
        <v>435</v>
      </c>
      <c r="C451" s="351"/>
      <c r="D451" s="402"/>
      <c r="E451" s="387"/>
      <c r="F451" s="390">
        <f>IF(D451=0,0,+G450)</f>
        <v>0</v>
      </c>
      <c r="G451" s="484">
        <f t="shared" si="56"/>
        <v>0</v>
      </c>
      <c r="H451" s="478">
        <f t="shared" si="57"/>
        <v>0</v>
      </c>
      <c r="I451" s="479">
        <f t="shared" si="58"/>
        <v>0</v>
      </c>
      <c r="J451" s="480"/>
      <c r="K451" s="357"/>
      <c r="L451" s="481" t="str">
        <f t="shared" si="59"/>
        <v/>
      </c>
      <c r="M451" s="482"/>
      <c r="N451" s="484">
        <v>0</v>
      </c>
      <c r="O451" s="482"/>
      <c r="P451" s="485">
        <f>'REC. COSTS'!C451</f>
        <v>0</v>
      </c>
      <c r="Q451" s="520">
        <f t="shared" si="60"/>
        <v>0</v>
      </c>
      <c r="R451" s="173"/>
      <c r="S451" s="173"/>
    </row>
    <row r="452" spans="1:19" s="1" customFormat="1">
      <c r="A452" s="349">
        <v>374092</v>
      </c>
      <c r="B452" s="362" t="s">
        <v>223</v>
      </c>
      <c r="C452" s="351"/>
      <c r="D452" s="387"/>
      <c r="E452" s="387"/>
      <c r="F452" s="372"/>
      <c r="G452" s="484">
        <f t="shared" si="56"/>
        <v>0</v>
      </c>
      <c r="H452" s="478">
        <f t="shared" si="57"/>
        <v>0</v>
      </c>
      <c r="I452" s="479">
        <f t="shared" si="58"/>
        <v>0</v>
      </c>
      <c r="J452" s="480"/>
      <c r="K452" s="357"/>
      <c r="L452" s="481" t="str">
        <f t="shared" si="59"/>
        <v/>
      </c>
      <c r="M452" s="482"/>
      <c r="N452" s="484">
        <v>0</v>
      </c>
      <c r="O452" s="482"/>
      <c r="P452" s="485">
        <f>'REC. COSTS'!C452</f>
        <v>0</v>
      </c>
      <c r="Q452" s="520">
        <f t="shared" si="60"/>
        <v>0</v>
      </c>
      <c r="R452" s="173"/>
      <c r="S452" s="173"/>
    </row>
    <row r="453" spans="1:19" s="1" customFormat="1">
      <c r="A453" s="349">
        <v>374095</v>
      </c>
      <c r="B453" s="388" t="s">
        <v>186</v>
      </c>
      <c r="C453" s="351"/>
      <c r="D453" s="391"/>
      <c r="E453" s="391"/>
      <c r="F453" s="399"/>
      <c r="G453" s="501">
        <f>SUM(I438:I452)</f>
        <v>0</v>
      </c>
      <c r="H453" s="368"/>
      <c r="I453" s="486" t="s">
        <v>723</v>
      </c>
      <c r="J453" s="486"/>
      <c r="K453" s="510"/>
      <c r="L453" s="481"/>
      <c r="M453" s="482"/>
      <c r="N453" s="501">
        <v>0</v>
      </c>
      <c r="O453" s="482"/>
      <c r="P453" s="485">
        <f>'REC. COSTS'!C453</f>
        <v>0</v>
      </c>
      <c r="Q453" s="520">
        <f t="shared" si="60"/>
        <v>0</v>
      </c>
      <c r="R453" s="173"/>
      <c r="S453" s="173"/>
    </row>
    <row r="454" spans="1:19" s="1" customFormat="1">
      <c r="A454" s="349">
        <v>376720</v>
      </c>
      <c r="B454" s="362" t="s">
        <v>436</v>
      </c>
      <c r="C454" s="351"/>
      <c r="D454" s="387"/>
      <c r="E454" s="387"/>
      <c r="F454" s="372"/>
      <c r="G454" s="484">
        <f t="shared" ref="G454:G468" si="61">IF(X=0,(IF(Me=0,Sa,Me*Sa)),(IF(Me=0,Sa*X,Me*X*Sa)))</f>
        <v>0</v>
      </c>
      <c r="H454" s="368"/>
      <c r="I454" s="480"/>
      <c r="J454" s="480"/>
      <c r="K454" s="357"/>
      <c r="L454" s="481" t="str">
        <f t="shared" si="59"/>
        <v/>
      </c>
      <c r="M454" s="482"/>
      <c r="N454" s="484">
        <v>0</v>
      </c>
      <c r="O454" s="482"/>
      <c r="P454" s="485">
        <f>'REC. COSTS'!C454</f>
        <v>0</v>
      </c>
      <c r="Q454" s="520">
        <f t="shared" si="60"/>
        <v>0</v>
      </c>
      <c r="R454" s="173"/>
      <c r="S454" s="173"/>
    </row>
    <row r="455" spans="1:19" s="1" customFormat="1">
      <c r="A455" s="349">
        <v>376730</v>
      </c>
      <c r="B455" s="362" t="s">
        <v>437</v>
      </c>
      <c r="C455" s="351"/>
      <c r="D455" s="387"/>
      <c r="E455" s="387"/>
      <c r="F455" s="372"/>
      <c r="G455" s="484">
        <f t="shared" si="61"/>
        <v>0</v>
      </c>
      <c r="H455" s="368"/>
      <c r="I455" s="480"/>
      <c r="J455" s="480"/>
      <c r="K455" s="357"/>
      <c r="L455" s="481" t="str">
        <f t="shared" si="59"/>
        <v/>
      </c>
      <c r="M455" s="482"/>
      <c r="N455" s="484">
        <v>0</v>
      </c>
      <c r="O455" s="482"/>
      <c r="P455" s="485">
        <f>'REC. COSTS'!C455</f>
        <v>0</v>
      </c>
      <c r="Q455" s="520">
        <f t="shared" si="60"/>
        <v>0</v>
      </c>
      <c r="R455" s="173"/>
      <c r="S455" s="173"/>
    </row>
    <row r="456" spans="1:19" s="1" customFormat="1">
      <c r="A456" s="349">
        <v>376740</v>
      </c>
      <c r="B456" s="362" t="s">
        <v>438</v>
      </c>
      <c r="C456" s="351"/>
      <c r="D456" s="387"/>
      <c r="E456" s="387"/>
      <c r="F456" s="372"/>
      <c r="G456" s="484">
        <f t="shared" si="61"/>
        <v>0</v>
      </c>
      <c r="H456" s="368"/>
      <c r="I456" s="480"/>
      <c r="J456" s="480"/>
      <c r="K456" s="357"/>
      <c r="L456" s="481" t="str">
        <f t="shared" si="59"/>
        <v/>
      </c>
      <c r="M456" s="482"/>
      <c r="N456" s="484">
        <v>0</v>
      </c>
      <c r="O456" s="482"/>
      <c r="P456" s="485">
        <f>'REC. COSTS'!C456</f>
        <v>0</v>
      </c>
      <c r="Q456" s="520">
        <f t="shared" si="60"/>
        <v>0</v>
      </c>
      <c r="R456" s="173"/>
      <c r="S456" s="173"/>
    </row>
    <row r="457" spans="1:19" s="1" customFormat="1">
      <c r="A457" s="349">
        <v>376770</v>
      </c>
      <c r="B457" s="362" t="s">
        <v>439</v>
      </c>
      <c r="C457" s="351"/>
      <c r="D457" s="387"/>
      <c r="E457" s="387"/>
      <c r="F457" s="372"/>
      <c r="G457" s="484">
        <f t="shared" si="61"/>
        <v>0</v>
      </c>
      <c r="H457" s="368"/>
      <c r="I457" s="480"/>
      <c r="J457" s="480"/>
      <c r="K457" s="357"/>
      <c r="L457" s="481" t="str">
        <f t="shared" si="59"/>
        <v/>
      </c>
      <c r="M457" s="482"/>
      <c r="N457" s="484">
        <v>0</v>
      </c>
      <c r="O457" s="482"/>
      <c r="P457" s="485">
        <f>'REC. COSTS'!C457</f>
        <v>0</v>
      </c>
      <c r="Q457" s="520">
        <f t="shared" si="60"/>
        <v>0</v>
      </c>
      <c r="R457" s="173"/>
      <c r="S457" s="173"/>
    </row>
    <row r="458" spans="1:19" s="1" customFormat="1">
      <c r="A458" s="349">
        <v>376771</v>
      </c>
      <c r="B458" s="362" t="s">
        <v>440</v>
      </c>
      <c r="C458" s="351"/>
      <c r="D458" s="387"/>
      <c r="E458" s="387"/>
      <c r="F458" s="372"/>
      <c r="G458" s="484">
        <f t="shared" si="61"/>
        <v>0</v>
      </c>
      <c r="H458" s="368"/>
      <c r="I458" s="480"/>
      <c r="J458" s="480"/>
      <c r="K458" s="357"/>
      <c r="L458" s="481" t="str">
        <f t="shared" si="59"/>
        <v/>
      </c>
      <c r="M458" s="482"/>
      <c r="N458" s="484">
        <v>0</v>
      </c>
      <c r="O458" s="482"/>
      <c r="P458" s="485">
        <f>'REC. COSTS'!C458</f>
        <v>0</v>
      </c>
      <c r="Q458" s="520">
        <f t="shared" si="60"/>
        <v>0</v>
      </c>
      <c r="R458" s="173"/>
      <c r="S458" s="173"/>
    </row>
    <row r="459" spans="1:19" s="1" customFormat="1">
      <c r="A459" s="349">
        <v>379011</v>
      </c>
      <c r="B459" s="362" t="s">
        <v>289</v>
      </c>
      <c r="C459" s="351"/>
      <c r="D459" s="387"/>
      <c r="E459" s="387"/>
      <c r="F459" s="372"/>
      <c r="G459" s="484">
        <f t="shared" si="61"/>
        <v>0</v>
      </c>
      <c r="H459" s="368"/>
      <c r="I459" s="480"/>
      <c r="J459" s="480"/>
      <c r="K459" s="357"/>
      <c r="L459" s="481" t="str">
        <f t="shared" si="59"/>
        <v/>
      </c>
      <c r="M459" s="482"/>
      <c r="N459" s="484">
        <v>0</v>
      </c>
      <c r="O459" s="482"/>
      <c r="P459" s="485">
        <f>'REC. COSTS'!C459</f>
        <v>0</v>
      </c>
      <c r="Q459" s="520">
        <f t="shared" si="60"/>
        <v>0</v>
      </c>
      <c r="R459" s="173"/>
      <c r="S459" s="173"/>
    </row>
    <row r="460" spans="1:19" s="1" customFormat="1">
      <c r="A460" s="349">
        <v>379027</v>
      </c>
      <c r="B460" s="362" t="s">
        <v>294</v>
      </c>
      <c r="C460" s="351"/>
      <c r="D460" s="387"/>
      <c r="E460" s="387"/>
      <c r="F460" s="372"/>
      <c r="G460" s="484">
        <f t="shared" si="61"/>
        <v>0</v>
      </c>
      <c r="H460" s="368"/>
      <c r="I460" s="480"/>
      <c r="J460" s="480"/>
      <c r="K460" s="357"/>
      <c r="L460" s="481" t="str">
        <f t="shared" si="59"/>
        <v/>
      </c>
      <c r="M460" s="482"/>
      <c r="N460" s="484">
        <v>0</v>
      </c>
      <c r="O460" s="482"/>
      <c r="P460" s="485">
        <f>'REC. COSTS'!C460</f>
        <v>0</v>
      </c>
      <c r="Q460" s="520">
        <f t="shared" si="60"/>
        <v>0</v>
      </c>
      <c r="R460" s="173"/>
      <c r="S460" s="173"/>
    </row>
    <row r="461" spans="1:19" s="1" customFormat="1">
      <c r="A461" s="349">
        <v>379040</v>
      </c>
      <c r="B461" s="362" t="s">
        <v>232</v>
      </c>
      <c r="C461" s="351"/>
      <c r="D461" s="387"/>
      <c r="E461" s="387"/>
      <c r="F461" s="372"/>
      <c r="G461" s="484">
        <f t="shared" si="61"/>
        <v>0</v>
      </c>
      <c r="H461" s="368"/>
      <c r="I461" s="480"/>
      <c r="J461" s="480"/>
      <c r="K461" s="357"/>
      <c r="L461" s="481" t="str">
        <f t="shared" si="59"/>
        <v/>
      </c>
      <c r="M461" s="482"/>
      <c r="N461" s="484">
        <v>0</v>
      </c>
      <c r="O461" s="482"/>
      <c r="P461" s="485">
        <f>'REC. COSTS'!C461</f>
        <v>0</v>
      </c>
      <c r="Q461" s="520">
        <f t="shared" si="60"/>
        <v>0</v>
      </c>
      <c r="R461" s="173"/>
      <c r="S461" s="173"/>
    </row>
    <row r="462" spans="1:19" s="1" customFormat="1">
      <c r="A462" s="349">
        <v>379050</v>
      </c>
      <c r="B462" s="362" t="s">
        <v>298</v>
      </c>
      <c r="C462" s="351"/>
      <c r="D462" s="387"/>
      <c r="E462" s="387"/>
      <c r="F462" s="372"/>
      <c r="G462" s="484">
        <f t="shared" si="61"/>
        <v>0</v>
      </c>
      <c r="H462" s="368"/>
      <c r="I462" s="480"/>
      <c r="J462" s="480"/>
      <c r="K462" s="357"/>
      <c r="L462" s="481" t="str">
        <f t="shared" si="59"/>
        <v/>
      </c>
      <c r="M462" s="482"/>
      <c r="N462" s="484">
        <v>0</v>
      </c>
      <c r="O462" s="482"/>
      <c r="P462" s="485">
        <f>'REC. COSTS'!C462</f>
        <v>0</v>
      </c>
      <c r="Q462" s="520">
        <f t="shared" si="60"/>
        <v>0</v>
      </c>
      <c r="R462" s="173"/>
      <c r="S462" s="173"/>
    </row>
    <row r="463" spans="1:19" s="1" customFormat="1">
      <c r="A463" s="349">
        <v>379052</v>
      </c>
      <c r="B463" s="362" t="s">
        <v>364</v>
      </c>
      <c r="C463" s="351"/>
      <c r="D463" s="387"/>
      <c r="E463" s="387"/>
      <c r="F463" s="372"/>
      <c r="G463" s="484">
        <f t="shared" si="61"/>
        <v>0</v>
      </c>
      <c r="H463" s="368"/>
      <c r="I463" s="480"/>
      <c r="J463" s="480"/>
      <c r="K463" s="357"/>
      <c r="L463" s="481" t="str">
        <f t="shared" si="59"/>
        <v/>
      </c>
      <c r="M463" s="482"/>
      <c r="N463" s="484">
        <v>0</v>
      </c>
      <c r="O463" s="482"/>
      <c r="P463" s="485">
        <f>'REC. COSTS'!C463</f>
        <v>0</v>
      </c>
      <c r="Q463" s="520">
        <f t="shared" si="60"/>
        <v>0</v>
      </c>
      <c r="R463" s="173"/>
      <c r="S463" s="173"/>
    </row>
    <row r="464" spans="1:19" s="1" customFormat="1">
      <c r="A464" s="349">
        <v>379053</v>
      </c>
      <c r="B464" s="362" t="s">
        <v>365</v>
      </c>
      <c r="C464" s="351"/>
      <c r="D464" s="387"/>
      <c r="E464" s="387"/>
      <c r="F464" s="372"/>
      <c r="G464" s="484">
        <f t="shared" si="61"/>
        <v>0</v>
      </c>
      <c r="H464" s="368"/>
      <c r="I464" s="480"/>
      <c r="J464" s="480"/>
      <c r="K464" s="357"/>
      <c r="L464" s="481" t="str">
        <f t="shared" si="59"/>
        <v/>
      </c>
      <c r="M464" s="482"/>
      <c r="N464" s="484">
        <v>0</v>
      </c>
      <c r="O464" s="482"/>
      <c r="P464" s="485">
        <f>'REC. COSTS'!C464</f>
        <v>0</v>
      </c>
      <c r="Q464" s="520">
        <f t="shared" si="60"/>
        <v>0</v>
      </c>
      <c r="R464" s="173"/>
      <c r="S464" s="173"/>
    </row>
    <row r="465" spans="1:19" s="1" customFormat="1">
      <c r="A465" s="349">
        <v>379054</v>
      </c>
      <c r="B465" s="362" t="s">
        <v>366</v>
      </c>
      <c r="C465" s="351"/>
      <c r="D465" s="387"/>
      <c r="E465" s="387"/>
      <c r="F465" s="372"/>
      <c r="G465" s="484">
        <f t="shared" si="61"/>
        <v>0</v>
      </c>
      <c r="H465" s="368"/>
      <c r="I465" s="480"/>
      <c r="J465" s="480"/>
      <c r="K465" s="357"/>
      <c r="L465" s="481" t="str">
        <f t="shared" si="59"/>
        <v/>
      </c>
      <c r="M465" s="482"/>
      <c r="N465" s="484">
        <v>0</v>
      </c>
      <c r="O465" s="482"/>
      <c r="P465" s="485">
        <f>'REC. COSTS'!C465</f>
        <v>0</v>
      </c>
      <c r="Q465" s="520">
        <f t="shared" si="60"/>
        <v>0</v>
      </c>
      <c r="R465" s="173"/>
      <c r="S465" s="173"/>
    </row>
    <row r="466" spans="1:19" s="1" customFormat="1">
      <c r="A466" s="349">
        <v>379060</v>
      </c>
      <c r="B466" s="362" t="s">
        <v>191</v>
      </c>
      <c r="C466" s="351"/>
      <c r="D466" s="387"/>
      <c r="E466" s="387"/>
      <c r="F466" s="372"/>
      <c r="G466" s="484">
        <f t="shared" si="61"/>
        <v>0</v>
      </c>
      <c r="H466" s="368"/>
      <c r="I466" s="480"/>
      <c r="J466" s="480"/>
      <c r="K466" s="357"/>
      <c r="L466" s="481" t="str">
        <f t="shared" si="59"/>
        <v/>
      </c>
      <c r="M466" s="482"/>
      <c r="N466" s="484">
        <v>0</v>
      </c>
      <c r="O466" s="482"/>
      <c r="P466" s="485">
        <f>'REC. COSTS'!C466</f>
        <v>0</v>
      </c>
      <c r="Q466" s="520">
        <f t="shared" si="60"/>
        <v>0</v>
      </c>
      <c r="R466" s="173"/>
      <c r="S466" s="173"/>
    </row>
    <row r="467" spans="1:19" s="1" customFormat="1">
      <c r="A467" s="349">
        <v>379064</v>
      </c>
      <c r="B467" s="362" t="s">
        <v>302</v>
      </c>
      <c r="C467" s="351"/>
      <c r="D467" s="387"/>
      <c r="E467" s="387"/>
      <c r="F467" s="372"/>
      <c r="G467" s="484">
        <f t="shared" si="61"/>
        <v>0</v>
      </c>
      <c r="H467" s="368"/>
      <c r="I467" s="480"/>
      <c r="J467" s="480"/>
      <c r="K467" s="357"/>
      <c r="L467" s="481" t="str">
        <f t="shared" si="59"/>
        <v/>
      </c>
      <c r="M467" s="482"/>
      <c r="N467" s="484">
        <v>0</v>
      </c>
      <c r="O467" s="482"/>
      <c r="P467" s="485">
        <f>'REC. COSTS'!C467</f>
        <v>0</v>
      </c>
      <c r="Q467" s="520">
        <f t="shared" si="60"/>
        <v>0</v>
      </c>
      <c r="R467" s="173"/>
      <c r="S467" s="173"/>
    </row>
    <row r="468" spans="1:19" s="1" customFormat="1">
      <c r="A468" s="349">
        <v>379069</v>
      </c>
      <c r="B468" s="374" t="s">
        <v>193</v>
      </c>
      <c r="C468" s="375" t="s">
        <v>720</v>
      </c>
      <c r="D468" s="376"/>
      <c r="E468" s="376"/>
      <c r="F468" s="377"/>
      <c r="G468" s="488">
        <f t="shared" si="61"/>
        <v>0</v>
      </c>
      <c r="H468" s="368"/>
      <c r="I468" s="480"/>
      <c r="J468" s="480"/>
      <c r="K468" s="357"/>
      <c r="L468" s="481" t="str">
        <f t="shared" si="59"/>
        <v/>
      </c>
      <c r="M468" s="482"/>
      <c r="N468" s="488">
        <v>0</v>
      </c>
      <c r="O468" s="482"/>
      <c r="P468" s="490">
        <f>'REC. COSTS'!C468</f>
        <v>0</v>
      </c>
      <c r="Q468" s="520">
        <f t="shared" si="60"/>
        <v>0</v>
      </c>
      <c r="R468" s="173"/>
      <c r="S468" s="173"/>
    </row>
    <row r="469" spans="1:19" s="1" customFormat="1" ht="14" thickBot="1">
      <c r="A469" s="379" t="s">
        <v>149</v>
      </c>
      <c r="B469" s="380"/>
      <c r="C469" s="400"/>
      <c r="D469" s="356"/>
      <c r="E469" s="382"/>
      <c r="F469" s="398" t="s">
        <v>722</v>
      </c>
      <c r="G469" s="497">
        <f>SUM(G438:G468)</f>
        <v>0</v>
      </c>
      <c r="H469" s="368"/>
      <c r="I469" s="480"/>
      <c r="J469" s="480"/>
      <c r="K469" s="348"/>
      <c r="L469" s="497">
        <f>SUM(L438:L468)</f>
        <v>0</v>
      </c>
      <c r="M469" s="482"/>
      <c r="N469" s="497">
        <v>0</v>
      </c>
      <c r="O469" s="482"/>
      <c r="P469" s="498">
        <f>SUM(P438:P468)</f>
        <v>0</v>
      </c>
      <c r="Q469" s="520">
        <f t="shared" si="60"/>
        <v>0</v>
      </c>
      <c r="R469" s="173"/>
      <c r="S469" s="173"/>
    </row>
    <row r="470" spans="1:19" s="1" customFormat="1" ht="0.75" customHeight="1" thickTop="1">
      <c r="A470" s="385"/>
      <c r="B470" s="380"/>
      <c r="C470" s="381"/>
      <c r="D470" s="356"/>
      <c r="E470" s="382"/>
      <c r="F470" s="398"/>
      <c r="G470" s="480"/>
      <c r="H470" s="368"/>
      <c r="I470" s="480"/>
      <c r="J470" s="480"/>
      <c r="K470" s="348"/>
      <c r="L470" s="480"/>
      <c r="M470" s="482"/>
      <c r="N470" s="480"/>
      <c r="O470" s="482"/>
      <c r="P470" s="500"/>
      <c r="Q470" s="520"/>
      <c r="R470" s="173"/>
      <c r="S470" s="173"/>
    </row>
    <row r="471" spans="1:19" s="1" customFormat="1" ht="24.75" customHeight="1" thickTop="1">
      <c r="A471" s="345" t="s">
        <v>159</v>
      </c>
      <c r="B471" s="386"/>
      <c r="C471" s="381"/>
      <c r="D471" s="452" t="s">
        <v>41</v>
      </c>
      <c r="E471" s="453" t="s">
        <v>13</v>
      </c>
      <c r="F471" s="452" t="s">
        <v>14</v>
      </c>
      <c r="G471" s="473" t="s">
        <v>15</v>
      </c>
      <c r="H471" s="452" t="s">
        <v>16</v>
      </c>
      <c r="I471" s="474" t="s">
        <v>17</v>
      </c>
      <c r="J471" s="474"/>
      <c r="K471" s="348"/>
      <c r="L471" s="473" t="s">
        <v>18</v>
      </c>
      <c r="M471" s="476"/>
      <c r="N471" s="473" t="s">
        <v>15</v>
      </c>
      <c r="O471" s="476"/>
      <c r="P471" s="473" t="s">
        <v>740</v>
      </c>
      <c r="Q471" s="520"/>
      <c r="R471" s="173"/>
      <c r="S471" s="173"/>
    </row>
    <row r="472" spans="1:19" s="1" customFormat="1">
      <c r="A472" s="349">
        <v>381810</v>
      </c>
      <c r="B472" s="362" t="s">
        <v>217</v>
      </c>
      <c r="C472" s="351"/>
      <c r="D472" s="387"/>
      <c r="E472" s="387"/>
      <c r="F472" s="372"/>
      <c r="G472" s="477">
        <f t="shared" ref="G472:G492" si="62">IF(X=0,(IF(Me=0,Sa,Me*Sa)),(IF(Me=0,Sa*X,Me*X*Sa)))</f>
        <v>0</v>
      </c>
      <c r="H472" s="478">
        <f t="shared" ref="H472:H492" si="63">IF(Sum,Sos,0)</f>
        <v>0</v>
      </c>
      <c r="I472" s="479">
        <f t="shared" ref="I472:I492" si="64">IF(Prosent&lt;&gt;0,(Sum*Prosent)/100,0)</f>
        <v>0</v>
      </c>
      <c r="J472" s="480"/>
      <c r="K472" s="357"/>
      <c r="L472" s="481" t="str">
        <f t="shared" ref="L472:L510" si="65">IF(FMVAE&lt;&gt;"",(Sum*mva)-Sum,"")</f>
        <v/>
      </c>
      <c r="M472" s="482"/>
      <c r="N472" s="477">
        <v>0</v>
      </c>
      <c r="O472" s="482"/>
      <c r="P472" s="483">
        <f>'REC. COSTS'!C472</f>
        <v>0</v>
      </c>
      <c r="Q472" s="520">
        <f t="shared" ref="Q472:Q511" si="66">G472+N472+P472</f>
        <v>0</v>
      </c>
      <c r="R472" s="173"/>
      <c r="S472" s="173"/>
    </row>
    <row r="473" spans="1:19" s="1" customFormat="1">
      <c r="A473" s="349">
        <v>381811</v>
      </c>
      <c r="B473" s="388" t="s">
        <v>218</v>
      </c>
      <c r="C473" s="351"/>
      <c r="D473" s="389"/>
      <c r="E473" s="387"/>
      <c r="F473" s="390">
        <f>IF(D473=0,0,+G472)</f>
        <v>0</v>
      </c>
      <c r="G473" s="484">
        <f t="shared" si="62"/>
        <v>0</v>
      </c>
      <c r="H473" s="478">
        <f t="shared" si="63"/>
        <v>0</v>
      </c>
      <c r="I473" s="479">
        <f t="shared" si="64"/>
        <v>0</v>
      </c>
      <c r="J473" s="480"/>
      <c r="K473" s="357"/>
      <c r="L473" s="481" t="str">
        <f t="shared" si="65"/>
        <v/>
      </c>
      <c r="M473" s="482"/>
      <c r="N473" s="484">
        <v>0</v>
      </c>
      <c r="O473" s="482"/>
      <c r="P473" s="485">
        <f>'REC. COSTS'!C473</f>
        <v>0</v>
      </c>
      <c r="Q473" s="520">
        <f t="shared" si="66"/>
        <v>0</v>
      </c>
      <c r="R473" s="173"/>
      <c r="S473" s="173"/>
    </row>
    <row r="474" spans="1:19" s="1" customFormat="1">
      <c r="A474" s="349">
        <v>381812</v>
      </c>
      <c r="B474" s="362" t="s">
        <v>441</v>
      </c>
      <c r="C474" s="351"/>
      <c r="D474" s="387"/>
      <c r="E474" s="387"/>
      <c r="F474" s="372"/>
      <c r="G474" s="484">
        <f t="shared" si="62"/>
        <v>0</v>
      </c>
      <c r="H474" s="478">
        <f t="shared" si="63"/>
        <v>0</v>
      </c>
      <c r="I474" s="479">
        <f t="shared" si="64"/>
        <v>0</v>
      </c>
      <c r="J474" s="480"/>
      <c r="K474" s="357"/>
      <c r="L474" s="481" t="str">
        <f t="shared" si="65"/>
        <v/>
      </c>
      <c r="M474" s="482"/>
      <c r="N474" s="484">
        <v>0</v>
      </c>
      <c r="O474" s="482"/>
      <c r="P474" s="485">
        <f>'REC. COSTS'!C474</f>
        <v>0</v>
      </c>
      <c r="Q474" s="520">
        <f t="shared" si="66"/>
        <v>0</v>
      </c>
      <c r="R474" s="173"/>
      <c r="S474" s="173"/>
    </row>
    <row r="475" spans="1:19" s="1" customFormat="1">
      <c r="A475" s="349">
        <v>381813</v>
      </c>
      <c r="B475" s="388" t="s">
        <v>442</v>
      </c>
      <c r="C475" s="351"/>
      <c r="D475" s="389"/>
      <c r="E475" s="387"/>
      <c r="F475" s="390">
        <f>IF(D475=0,0,+G474)</f>
        <v>0</v>
      </c>
      <c r="G475" s="484">
        <f t="shared" si="62"/>
        <v>0</v>
      </c>
      <c r="H475" s="478">
        <f t="shared" si="63"/>
        <v>0</v>
      </c>
      <c r="I475" s="479">
        <f t="shared" si="64"/>
        <v>0</v>
      </c>
      <c r="J475" s="480"/>
      <c r="K475" s="357"/>
      <c r="L475" s="481" t="str">
        <f t="shared" si="65"/>
        <v/>
      </c>
      <c r="M475" s="482"/>
      <c r="N475" s="484">
        <v>0</v>
      </c>
      <c r="O475" s="482"/>
      <c r="P475" s="485">
        <f>'REC. COSTS'!C475</f>
        <v>0</v>
      </c>
      <c r="Q475" s="520">
        <f t="shared" si="66"/>
        <v>0</v>
      </c>
      <c r="R475" s="173"/>
      <c r="S475" s="173"/>
    </row>
    <row r="476" spans="1:19" s="1" customFormat="1">
      <c r="A476" s="349">
        <v>381814</v>
      </c>
      <c r="B476" s="362" t="s">
        <v>443</v>
      </c>
      <c r="C476" s="351"/>
      <c r="D476" s="387"/>
      <c r="E476" s="387"/>
      <c r="F476" s="372"/>
      <c r="G476" s="484">
        <f t="shared" si="62"/>
        <v>0</v>
      </c>
      <c r="H476" s="478">
        <f t="shared" si="63"/>
        <v>0</v>
      </c>
      <c r="I476" s="479">
        <f t="shared" si="64"/>
        <v>0</v>
      </c>
      <c r="J476" s="480"/>
      <c r="K476" s="357"/>
      <c r="L476" s="481" t="str">
        <f t="shared" si="65"/>
        <v/>
      </c>
      <c r="M476" s="482"/>
      <c r="N476" s="484">
        <v>0</v>
      </c>
      <c r="O476" s="482"/>
      <c r="P476" s="485">
        <f>'REC. COSTS'!C476</f>
        <v>0</v>
      </c>
      <c r="Q476" s="520">
        <f t="shared" si="66"/>
        <v>0</v>
      </c>
      <c r="R476" s="173"/>
      <c r="S476" s="173"/>
    </row>
    <row r="477" spans="1:19" s="1" customFormat="1">
      <c r="A477" s="349">
        <v>381815</v>
      </c>
      <c r="B477" s="388" t="s">
        <v>444</v>
      </c>
      <c r="C477" s="351"/>
      <c r="D477" s="389"/>
      <c r="E477" s="387"/>
      <c r="F477" s="390">
        <f>IF(D477=0,0,+G476)</f>
        <v>0</v>
      </c>
      <c r="G477" s="484">
        <f t="shared" si="62"/>
        <v>0</v>
      </c>
      <c r="H477" s="478">
        <f t="shared" si="63"/>
        <v>0</v>
      </c>
      <c r="I477" s="479">
        <f t="shared" si="64"/>
        <v>0</v>
      </c>
      <c r="J477" s="480"/>
      <c r="K477" s="357"/>
      <c r="L477" s="481" t="str">
        <f t="shared" si="65"/>
        <v/>
      </c>
      <c r="M477" s="482"/>
      <c r="N477" s="484">
        <v>0</v>
      </c>
      <c r="O477" s="482"/>
      <c r="P477" s="485">
        <f>'REC. COSTS'!C477</f>
        <v>0</v>
      </c>
      <c r="Q477" s="520">
        <f t="shared" si="66"/>
        <v>0</v>
      </c>
      <c r="R477" s="173"/>
      <c r="S477" s="173"/>
    </row>
    <row r="478" spans="1:19" s="1" customFormat="1">
      <c r="A478" s="349">
        <v>381816</v>
      </c>
      <c r="B478" s="362" t="s">
        <v>445</v>
      </c>
      <c r="C478" s="351"/>
      <c r="D478" s="387"/>
      <c r="E478" s="387"/>
      <c r="F478" s="372"/>
      <c r="G478" s="484">
        <f t="shared" si="62"/>
        <v>0</v>
      </c>
      <c r="H478" s="478">
        <f t="shared" si="63"/>
        <v>0</v>
      </c>
      <c r="I478" s="479">
        <f t="shared" si="64"/>
        <v>0</v>
      </c>
      <c r="J478" s="480"/>
      <c r="K478" s="357"/>
      <c r="L478" s="481" t="str">
        <f t="shared" si="65"/>
        <v/>
      </c>
      <c r="M478" s="482"/>
      <c r="N478" s="484">
        <v>0</v>
      </c>
      <c r="O478" s="482"/>
      <c r="P478" s="485">
        <f>'REC. COSTS'!C478</f>
        <v>0</v>
      </c>
      <c r="Q478" s="520">
        <f t="shared" si="66"/>
        <v>0</v>
      </c>
      <c r="R478" s="173"/>
      <c r="S478" s="173"/>
    </row>
    <row r="479" spans="1:19" s="1" customFormat="1">
      <c r="A479" s="349">
        <v>381817</v>
      </c>
      <c r="B479" s="388" t="s">
        <v>446</v>
      </c>
      <c r="C479" s="351"/>
      <c r="D479" s="389"/>
      <c r="E479" s="387"/>
      <c r="F479" s="390">
        <f>IF(D479=0,0,+G478)</f>
        <v>0</v>
      </c>
      <c r="G479" s="484">
        <f t="shared" si="62"/>
        <v>0</v>
      </c>
      <c r="H479" s="478">
        <f t="shared" si="63"/>
        <v>0</v>
      </c>
      <c r="I479" s="479">
        <f t="shared" si="64"/>
        <v>0</v>
      </c>
      <c r="J479" s="480"/>
      <c r="K479" s="357"/>
      <c r="L479" s="481" t="str">
        <f t="shared" si="65"/>
        <v/>
      </c>
      <c r="M479" s="482"/>
      <c r="N479" s="484">
        <v>0</v>
      </c>
      <c r="O479" s="482"/>
      <c r="P479" s="485">
        <f>'REC. COSTS'!C479</f>
        <v>0</v>
      </c>
      <c r="Q479" s="520">
        <f t="shared" si="66"/>
        <v>0</v>
      </c>
      <c r="R479" s="173"/>
      <c r="S479" s="173"/>
    </row>
    <row r="480" spans="1:19" s="1" customFormat="1">
      <c r="A480" s="349">
        <v>381820</v>
      </c>
      <c r="B480" s="362" t="s">
        <v>447</v>
      </c>
      <c r="C480" s="351"/>
      <c r="D480" s="387"/>
      <c r="E480" s="387"/>
      <c r="F480" s="372"/>
      <c r="G480" s="484">
        <f t="shared" si="62"/>
        <v>0</v>
      </c>
      <c r="H480" s="478">
        <f t="shared" si="63"/>
        <v>0</v>
      </c>
      <c r="I480" s="479">
        <f t="shared" si="64"/>
        <v>0</v>
      </c>
      <c r="J480" s="480"/>
      <c r="K480" s="357"/>
      <c r="L480" s="481" t="str">
        <f t="shared" si="65"/>
        <v/>
      </c>
      <c r="M480" s="482"/>
      <c r="N480" s="484">
        <v>0</v>
      </c>
      <c r="O480" s="482"/>
      <c r="P480" s="485">
        <f>'REC. COSTS'!C480</f>
        <v>0</v>
      </c>
      <c r="Q480" s="520">
        <f t="shared" si="66"/>
        <v>0</v>
      </c>
      <c r="R480" s="173"/>
      <c r="S480" s="173"/>
    </row>
    <row r="481" spans="1:19" s="1" customFormat="1">
      <c r="A481" s="349">
        <v>381821</v>
      </c>
      <c r="B481" s="362" t="s">
        <v>448</v>
      </c>
      <c r="C481" s="351"/>
      <c r="D481" s="389"/>
      <c r="E481" s="387"/>
      <c r="F481" s="390">
        <f>IF(D481=0,0,+G480)</f>
        <v>0</v>
      </c>
      <c r="G481" s="484">
        <f t="shared" si="62"/>
        <v>0</v>
      </c>
      <c r="H481" s="478">
        <f t="shared" si="63"/>
        <v>0</v>
      </c>
      <c r="I481" s="479">
        <f t="shared" si="64"/>
        <v>0</v>
      </c>
      <c r="J481" s="480"/>
      <c r="K481" s="357"/>
      <c r="L481" s="481" t="str">
        <f t="shared" si="65"/>
        <v/>
      </c>
      <c r="M481" s="482"/>
      <c r="N481" s="484">
        <v>0</v>
      </c>
      <c r="O481" s="482"/>
      <c r="P481" s="485">
        <f>'REC. COSTS'!C481</f>
        <v>0</v>
      </c>
      <c r="Q481" s="520">
        <f t="shared" si="66"/>
        <v>0</v>
      </c>
      <c r="R481" s="173"/>
      <c r="S481" s="173"/>
    </row>
    <row r="482" spans="1:19" s="1" customFormat="1">
      <c r="A482" s="349">
        <v>381830</v>
      </c>
      <c r="B482" s="362" t="s">
        <v>449</v>
      </c>
      <c r="C482" s="351"/>
      <c r="D482" s="387"/>
      <c r="E482" s="387"/>
      <c r="F482" s="372"/>
      <c r="G482" s="484">
        <f t="shared" si="62"/>
        <v>0</v>
      </c>
      <c r="H482" s="478">
        <f t="shared" si="63"/>
        <v>0</v>
      </c>
      <c r="I482" s="479">
        <f t="shared" si="64"/>
        <v>0</v>
      </c>
      <c r="J482" s="480"/>
      <c r="K482" s="357"/>
      <c r="L482" s="481" t="str">
        <f t="shared" si="65"/>
        <v/>
      </c>
      <c r="M482" s="482"/>
      <c r="N482" s="484">
        <v>0</v>
      </c>
      <c r="O482" s="482"/>
      <c r="P482" s="485">
        <f>'REC. COSTS'!C482</f>
        <v>0</v>
      </c>
      <c r="Q482" s="520">
        <f t="shared" si="66"/>
        <v>0</v>
      </c>
      <c r="R482" s="173"/>
      <c r="S482" s="173"/>
    </row>
    <row r="483" spans="1:19" s="1" customFormat="1">
      <c r="A483" s="349">
        <v>381831</v>
      </c>
      <c r="B483" s="362" t="s">
        <v>450</v>
      </c>
      <c r="C483" s="351"/>
      <c r="D483" s="389"/>
      <c r="E483" s="387"/>
      <c r="F483" s="390">
        <f>IF(D483=0,0,+G482)</f>
        <v>0</v>
      </c>
      <c r="G483" s="484">
        <f t="shared" si="62"/>
        <v>0</v>
      </c>
      <c r="H483" s="478">
        <f t="shared" si="63"/>
        <v>0</v>
      </c>
      <c r="I483" s="479">
        <f t="shared" si="64"/>
        <v>0</v>
      </c>
      <c r="J483" s="480"/>
      <c r="K483" s="357"/>
      <c r="L483" s="481" t="str">
        <f t="shared" si="65"/>
        <v/>
      </c>
      <c r="M483" s="482"/>
      <c r="N483" s="484">
        <v>0</v>
      </c>
      <c r="O483" s="482"/>
      <c r="P483" s="485">
        <f>'REC. COSTS'!C483</f>
        <v>0</v>
      </c>
      <c r="Q483" s="520">
        <f t="shared" si="66"/>
        <v>0</v>
      </c>
      <c r="R483" s="173"/>
      <c r="S483" s="173"/>
    </row>
    <row r="484" spans="1:19" s="1" customFormat="1">
      <c r="A484" s="349">
        <v>381832</v>
      </c>
      <c r="B484" s="362" t="s">
        <v>451</v>
      </c>
      <c r="C484" s="351"/>
      <c r="D484" s="387"/>
      <c r="E484" s="387"/>
      <c r="F484" s="372"/>
      <c r="G484" s="484">
        <f t="shared" si="62"/>
        <v>0</v>
      </c>
      <c r="H484" s="478">
        <f t="shared" si="63"/>
        <v>0</v>
      </c>
      <c r="I484" s="479">
        <f t="shared" si="64"/>
        <v>0</v>
      </c>
      <c r="J484" s="480"/>
      <c r="K484" s="357"/>
      <c r="L484" s="481" t="str">
        <f t="shared" si="65"/>
        <v/>
      </c>
      <c r="M484" s="482"/>
      <c r="N484" s="484">
        <v>0</v>
      </c>
      <c r="O484" s="482"/>
      <c r="P484" s="485">
        <f>'REC. COSTS'!C484</f>
        <v>0</v>
      </c>
      <c r="Q484" s="520">
        <f t="shared" si="66"/>
        <v>0</v>
      </c>
      <c r="R484" s="173"/>
      <c r="S484" s="173"/>
    </row>
    <row r="485" spans="1:19" s="1" customFormat="1">
      <c r="A485" s="349">
        <v>381833</v>
      </c>
      <c r="B485" s="362" t="s">
        <v>452</v>
      </c>
      <c r="C485" s="351"/>
      <c r="D485" s="389"/>
      <c r="E485" s="387"/>
      <c r="F485" s="390">
        <f>IF(D485=0,0,+G484)</f>
        <v>0</v>
      </c>
      <c r="G485" s="484">
        <f t="shared" si="62"/>
        <v>0</v>
      </c>
      <c r="H485" s="478">
        <f t="shared" si="63"/>
        <v>0</v>
      </c>
      <c r="I485" s="479">
        <f t="shared" si="64"/>
        <v>0</v>
      </c>
      <c r="J485" s="480"/>
      <c r="K485" s="357"/>
      <c r="L485" s="481" t="str">
        <f t="shared" si="65"/>
        <v/>
      </c>
      <c r="M485" s="482"/>
      <c r="N485" s="484">
        <v>0</v>
      </c>
      <c r="O485" s="482"/>
      <c r="P485" s="485">
        <f>'REC. COSTS'!C485</f>
        <v>0</v>
      </c>
      <c r="Q485" s="520">
        <f t="shared" si="66"/>
        <v>0</v>
      </c>
      <c r="R485" s="173"/>
      <c r="S485" s="173"/>
    </row>
    <row r="486" spans="1:19" s="1" customFormat="1">
      <c r="A486" s="349">
        <v>381834</v>
      </c>
      <c r="B486" s="388" t="s">
        <v>453</v>
      </c>
      <c r="C486" s="351"/>
      <c r="D486" s="387"/>
      <c r="E486" s="387"/>
      <c r="F486" s="399"/>
      <c r="G486" s="484">
        <f t="shared" si="62"/>
        <v>0</v>
      </c>
      <c r="H486" s="478">
        <f t="shared" si="63"/>
        <v>0</v>
      </c>
      <c r="I486" s="479">
        <f t="shared" si="64"/>
        <v>0</v>
      </c>
      <c r="J486" s="480"/>
      <c r="K486" s="357"/>
      <c r="L486" s="481" t="str">
        <f t="shared" si="65"/>
        <v/>
      </c>
      <c r="M486" s="482"/>
      <c r="N486" s="484">
        <v>0</v>
      </c>
      <c r="O486" s="482"/>
      <c r="P486" s="485">
        <f>'REC. COSTS'!C486</f>
        <v>0</v>
      </c>
      <c r="Q486" s="520">
        <f>G486+N486+P486</f>
        <v>0</v>
      </c>
      <c r="R486" s="173"/>
      <c r="S486" s="173"/>
    </row>
    <row r="487" spans="1:19" s="1" customFormat="1">
      <c r="A487" s="349">
        <v>381835</v>
      </c>
      <c r="B487" s="362" t="s">
        <v>454</v>
      </c>
      <c r="C487" s="351"/>
      <c r="D487" s="389"/>
      <c r="E487" s="387"/>
      <c r="F487" s="390">
        <f>IF(D487=0,0,+G486)</f>
        <v>0</v>
      </c>
      <c r="G487" s="484">
        <f t="shared" si="62"/>
        <v>0</v>
      </c>
      <c r="H487" s="478">
        <f t="shared" si="63"/>
        <v>0</v>
      </c>
      <c r="I487" s="479">
        <f t="shared" si="64"/>
        <v>0</v>
      </c>
      <c r="J487" s="480"/>
      <c r="K487" s="357"/>
      <c r="L487" s="481" t="str">
        <f t="shared" si="65"/>
        <v/>
      </c>
      <c r="M487" s="482"/>
      <c r="N487" s="484">
        <v>0</v>
      </c>
      <c r="O487" s="482"/>
      <c r="P487" s="485">
        <f>'REC. COSTS'!C487</f>
        <v>0</v>
      </c>
      <c r="Q487" s="520">
        <f>G487+N487+P487</f>
        <v>0</v>
      </c>
      <c r="R487" s="173"/>
      <c r="S487" s="173"/>
    </row>
    <row r="488" spans="1:19" s="1" customFormat="1">
      <c r="A488" s="349">
        <v>381890</v>
      </c>
      <c r="B488" s="388" t="s">
        <v>455</v>
      </c>
      <c r="C488" s="351"/>
      <c r="D488" s="387"/>
      <c r="E488" s="387"/>
      <c r="F488" s="399"/>
      <c r="G488" s="484">
        <f t="shared" si="62"/>
        <v>0</v>
      </c>
      <c r="H488" s="478">
        <f t="shared" si="63"/>
        <v>0</v>
      </c>
      <c r="I488" s="479">
        <f t="shared" si="64"/>
        <v>0</v>
      </c>
      <c r="J488" s="480"/>
      <c r="K488" s="357"/>
      <c r="L488" s="481" t="str">
        <f t="shared" si="65"/>
        <v/>
      </c>
      <c r="M488" s="482"/>
      <c r="N488" s="484">
        <v>0</v>
      </c>
      <c r="O488" s="482"/>
      <c r="P488" s="485">
        <f>'REC. COSTS'!C488</f>
        <v>0</v>
      </c>
      <c r="Q488" s="520">
        <f t="shared" si="66"/>
        <v>0</v>
      </c>
      <c r="R488" s="173"/>
      <c r="S488" s="173"/>
    </row>
    <row r="489" spans="1:19" s="1" customFormat="1">
      <c r="A489" s="349">
        <v>381891</v>
      </c>
      <c r="B489" s="362" t="s">
        <v>456</v>
      </c>
      <c r="C489" s="351"/>
      <c r="D489" s="389"/>
      <c r="E489" s="387"/>
      <c r="F489" s="390">
        <f>IF(D489=0,0,+G488)</f>
        <v>0</v>
      </c>
      <c r="G489" s="484">
        <f t="shared" si="62"/>
        <v>0</v>
      </c>
      <c r="H489" s="478">
        <f t="shared" si="63"/>
        <v>0</v>
      </c>
      <c r="I489" s="479">
        <f t="shared" si="64"/>
        <v>0</v>
      </c>
      <c r="J489" s="480"/>
      <c r="K489" s="357"/>
      <c r="L489" s="481" t="str">
        <f t="shared" si="65"/>
        <v/>
      </c>
      <c r="M489" s="482"/>
      <c r="N489" s="484">
        <v>0</v>
      </c>
      <c r="O489" s="482"/>
      <c r="P489" s="485">
        <f>'REC. COSTS'!C489</f>
        <v>0</v>
      </c>
      <c r="Q489" s="520">
        <f t="shared" si="66"/>
        <v>0</v>
      </c>
      <c r="R489" s="173"/>
      <c r="S489" s="173"/>
    </row>
    <row r="490" spans="1:19" s="1" customFormat="1">
      <c r="A490" s="349">
        <v>383722</v>
      </c>
      <c r="B490" s="362" t="s">
        <v>457</v>
      </c>
      <c r="C490" s="351"/>
      <c r="D490" s="387"/>
      <c r="E490" s="387"/>
      <c r="F490" s="372"/>
      <c r="G490" s="484">
        <f t="shared" si="62"/>
        <v>0</v>
      </c>
      <c r="H490" s="478">
        <f>IF(Sum,Sos,0)</f>
        <v>0</v>
      </c>
      <c r="I490" s="479">
        <f t="shared" si="64"/>
        <v>0</v>
      </c>
      <c r="J490" s="480"/>
      <c r="K490" s="357"/>
      <c r="L490" s="481" t="str">
        <f t="shared" si="65"/>
        <v/>
      </c>
      <c r="M490" s="482"/>
      <c r="N490" s="484">
        <v>0</v>
      </c>
      <c r="O490" s="482"/>
      <c r="P490" s="485">
        <f>'REC. COSTS'!C490</f>
        <v>0</v>
      </c>
      <c r="Q490" s="520">
        <f t="shared" si="66"/>
        <v>0</v>
      </c>
      <c r="R490" s="173"/>
      <c r="S490" s="173"/>
    </row>
    <row r="491" spans="1:19" s="1" customFormat="1">
      <c r="A491" s="349">
        <v>383723</v>
      </c>
      <c r="B491" s="388" t="s">
        <v>458</v>
      </c>
      <c r="C491" s="351"/>
      <c r="D491" s="389"/>
      <c r="E491" s="387"/>
      <c r="F491" s="390">
        <f>IF(D491=0,0,+G490)</f>
        <v>0</v>
      </c>
      <c r="G491" s="484">
        <f t="shared" si="62"/>
        <v>0</v>
      </c>
      <c r="H491" s="478">
        <f>IF(Sum,Sos,0)</f>
        <v>0</v>
      </c>
      <c r="I491" s="479">
        <f t="shared" si="64"/>
        <v>0</v>
      </c>
      <c r="J491" s="480"/>
      <c r="K491" s="357"/>
      <c r="L491" s="481" t="str">
        <f t="shared" si="65"/>
        <v/>
      </c>
      <c r="M491" s="482"/>
      <c r="N491" s="484">
        <v>0</v>
      </c>
      <c r="O491" s="482"/>
      <c r="P491" s="485">
        <f>'REC. COSTS'!C491</f>
        <v>0</v>
      </c>
      <c r="Q491" s="520">
        <f t="shared" si="66"/>
        <v>0</v>
      </c>
      <c r="R491" s="173"/>
      <c r="S491" s="173"/>
    </row>
    <row r="492" spans="1:19" s="1" customFormat="1">
      <c r="A492" s="349">
        <v>384092</v>
      </c>
      <c r="B492" s="388" t="s">
        <v>223</v>
      </c>
      <c r="C492" s="351"/>
      <c r="D492" s="387"/>
      <c r="E492" s="387"/>
      <c r="F492" s="372"/>
      <c r="G492" s="484">
        <f t="shared" si="62"/>
        <v>0</v>
      </c>
      <c r="H492" s="478">
        <f t="shared" si="63"/>
        <v>0</v>
      </c>
      <c r="I492" s="479">
        <f t="shared" si="64"/>
        <v>0</v>
      </c>
      <c r="J492" s="480"/>
      <c r="K492" s="357"/>
      <c r="L492" s="481" t="str">
        <f t="shared" si="65"/>
        <v/>
      </c>
      <c r="M492" s="482"/>
      <c r="N492" s="484">
        <v>0</v>
      </c>
      <c r="O492" s="482"/>
      <c r="P492" s="485">
        <f>'REC. COSTS'!C492</f>
        <v>0</v>
      </c>
      <c r="Q492" s="520">
        <f t="shared" si="66"/>
        <v>0</v>
      </c>
      <c r="R492" s="173"/>
      <c r="S492" s="173"/>
    </row>
    <row r="493" spans="1:19" s="1" customFormat="1">
      <c r="A493" s="349">
        <v>384095</v>
      </c>
      <c r="B493" s="362" t="s">
        <v>186</v>
      </c>
      <c r="C493" s="351"/>
      <c r="D493" s="391"/>
      <c r="E493" s="391"/>
      <c r="F493" s="367"/>
      <c r="G493" s="501">
        <f>SUM(I472:I492)</f>
        <v>0</v>
      </c>
      <c r="H493" s="368"/>
      <c r="I493" s="486" t="s">
        <v>723</v>
      </c>
      <c r="J493" s="486"/>
      <c r="K493" s="510"/>
      <c r="L493" s="481"/>
      <c r="M493" s="482"/>
      <c r="N493" s="501">
        <v>0</v>
      </c>
      <c r="O493" s="482"/>
      <c r="P493" s="485">
        <f>'REC. COSTS'!C493</f>
        <v>0</v>
      </c>
      <c r="Q493" s="520">
        <f t="shared" si="66"/>
        <v>0</v>
      </c>
      <c r="R493" s="173"/>
      <c r="S493" s="173"/>
    </row>
    <row r="494" spans="1:19" s="1" customFormat="1">
      <c r="A494" s="349">
        <v>386810</v>
      </c>
      <c r="B494" s="388" t="s">
        <v>7</v>
      </c>
      <c r="C494" s="351"/>
      <c r="D494" s="387"/>
      <c r="E494" s="387"/>
      <c r="F494" s="372"/>
      <c r="G494" s="484">
        <f t="shared" ref="G494:G510" si="67">IF(X=0,(IF(Me=0,Sa,Me*Sa)),(IF(Me=0,Sa*X,Me*X*Sa)))</f>
        <v>0</v>
      </c>
      <c r="H494" s="368"/>
      <c r="I494" s="480"/>
      <c r="J494" s="480"/>
      <c r="K494" s="357"/>
      <c r="L494" s="481" t="str">
        <f t="shared" si="65"/>
        <v/>
      </c>
      <c r="M494" s="482"/>
      <c r="N494" s="484">
        <v>0</v>
      </c>
      <c r="O494" s="482"/>
      <c r="P494" s="485">
        <f>'REC. COSTS'!C494</f>
        <v>0</v>
      </c>
      <c r="Q494" s="520">
        <f t="shared" si="66"/>
        <v>0</v>
      </c>
      <c r="R494" s="173"/>
      <c r="S494" s="173"/>
    </row>
    <row r="495" spans="1:19" s="1" customFormat="1">
      <c r="A495" s="349">
        <v>386812</v>
      </c>
      <c r="B495" s="362" t="s">
        <v>459</v>
      </c>
      <c r="C495" s="351"/>
      <c r="D495" s="387"/>
      <c r="E495" s="387"/>
      <c r="F495" s="372"/>
      <c r="G495" s="484">
        <f t="shared" si="67"/>
        <v>0</v>
      </c>
      <c r="H495" s="368"/>
      <c r="I495" s="480"/>
      <c r="J495" s="480"/>
      <c r="K495" s="357"/>
      <c r="L495" s="481" t="str">
        <f t="shared" si="65"/>
        <v/>
      </c>
      <c r="M495" s="482"/>
      <c r="N495" s="484">
        <v>0</v>
      </c>
      <c r="O495" s="482"/>
      <c r="P495" s="485">
        <f>'REC. COSTS'!C495</f>
        <v>0</v>
      </c>
      <c r="Q495" s="520">
        <f t="shared" si="66"/>
        <v>0</v>
      </c>
      <c r="R495" s="173"/>
      <c r="S495" s="173"/>
    </row>
    <row r="496" spans="1:19" s="1" customFormat="1">
      <c r="A496" s="349">
        <v>386814</v>
      </c>
      <c r="B496" s="388" t="s">
        <v>460</v>
      </c>
      <c r="C496" s="351"/>
      <c r="D496" s="387"/>
      <c r="E496" s="387"/>
      <c r="F496" s="372"/>
      <c r="G496" s="484">
        <f t="shared" si="67"/>
        <v>0</v>
      </c>
      <c r="H496" s="368"/>
      <c r="I496" s="480"/>
      <c r="J496" s="480"/>
      <c r="K496" s="357"/>
      <c r="L496" s="481" t="str">
        <f t="shared" si="65"/>
        <v/>
      </c>
      <c r="M496" s="482"/>
      <c r="N496" s="484">
        <v>0</v>
      </c>
      <c r="O496" s="482"/>
      <c r="P496" s="485">
        <f>'REC. COSTS'!C496</f>
        <v>0</v>
      </c>
      <c r="Q496" s="520">
        <f t="shared" si="66"/>
        <v>0</v>
      </c>
      <c r="R496" s="173"/>
      <c r="S496" s="173"/>
    </row>
    <row r="497" spans="1:19" s="1" customFormat="1">
      <c r="A497" s="349">
        <v>386816</v>
      </c>
      <c r="B497" s="362" t="s">
        <v>461</v>
      </c>
      <c r="C497" s="351"/>
      <c r="D497" s="387"/>
      <c r="E497" s="387"/>
      <c r="F497" s="372"/>
      <c r="G497" s="484">
        <f t="shared" si="67"/>
        <v>0</v>
      </c>
      <c r="H497" s="368"/>
      <c r="I497" s="480"/>
      <c r="J497" s="480"/>
      <c r="K497" s="357"/>
      <c r="L497" s="481" t="str">
        <f t="shared" si="65"/>
        <v/>
      </c>
      <c r="M497" s="482"/>
      <c r="N497" s="484">
        <v>0</v>
      </c>
      <c r="O497" s="482"/>
      <c r="P497" s="485">
        <f>'REC. COSTS'!C497</f>
        <v>0</v>
      </c>
      <c r="Q497" s="520">
        <f t="shared" si="66"/>
        <v>0</v>
      </c>
      <c r="R497" s="173"/>
      <c r="S497" s="173"/>
    </row>
    <row r="498" spans="1:19" s="1" customFormat="1">
      <c r="A498" s="349">
        <v>386818</v>
      </c>
      <c r="B498" s="388" t="s">
        <v>462</v>
      </c>
      <c r="C498" s="351"/>
      <c r="D498" s="387"/>
      <c r="E498" s="387"/>
      <c r="F498" s="372"/>
      <c r="G498" s="484">
        <f t="shared" si="67"/>
        <v>0</v>
      </c>
      <c r="H498" s="368"/>
      <c r="I498" s="480"/>
      <c r="J498" s="480"/>
      <c r="K498" s="357"/>
      <c r="L498" s="481" t="str">
        <f t="shared" si="65"/>
        <v/>
      </c>
      <c r="M498" s="482"/>
      <c r="N498" s="484">
        <v>0</v>
      </c>
      <c r="O498" s="482"/>
      <c r="P498" s="485">
        <f>'REC. COSTS'!C498</f>
        <v>0</v>
      </c>
      <c r="Q498" s="520">
        <f t="shared" si="66"/>
        <v>0</v>
      </c>
      <c r="R498" s="173"/>
      <c r="S498" s="173"/>
    </row>
    <row r="499" spans="1:19" s="1" customFormat="1">
      <c r="A499" s="349">
        <v>386820</v>
      </c>
      <c r="B499" s="362" t="s">
        <v>463</v>
      </c>
      <c r="C499" s="351"/>
      <c r="D499" s="387"/>
      <c r="E499" s="387"/>
      <c r="F499" s="372"/>
      <c r="G499" s="484">
        <f t="shared" si="67"/>
        <v>0</v>
      </c>
      <c r="H499" s="368"/>
      <c r="I499" s="480"/>
      <c r="J499" s="480"/>
      <c r="K499" s="357"/>
      <c r="L499" s="481" t="str">
        <f t="shared" si="65"/>
        <v/>
      </c>
      <c r="M499" s="482"/>
      <c r="N499" s="484">
        <v>0</v>
      </c>
      <c r="O499" s="482"/>
      <c r="P499" s="485">
        <f>'REC. COSTS'!C499</f>
        <v>0</v>
      </c>
      <c r="Q499" s="520">
        <f t="shared" si="66"/>
        <v>0</v>
      </c>
      <c r="R499" s="173"/>
      <c r="S499" s="173"/>
    </row>
    <row r="500" spans="1:19" s="1" customFormat="1">
      <c r="A500" s="349">
        <v>386822</v>
      </c>
      <c r="B500" s="362" t="s">
        <v>464</v>
      </c>
      <c r="C500" s="351"/>
      <c r="D500" s="387"/>
      <c r="E500" s="387"/>
      <c r="F500" s="372"/>
      <c r="G500" s="484">
        <f t="shared" si="67"/>
        <v>0</v>
      </c>
      <c r="H500" s="368"/>
      <c r="I500" s="480"/>
      <c r="J500" s="480"/>
      <c r="K500" s="357"/>
      <c r="L500" s="481" t="str">
        <f t="shared" si="65"/>
        <v/>
      </c>
      <c r="M500" s="482"/>
      <c r="N500" s="484">
        <v>0</v>
      </c>
      <c r="O500" s="482"/>
      <c r="P500" s="485">
        <f>'REC. COSTS'!C500</f>
        <v>0</v>
      </c>
      <c r="Q500" s="520">
        <f t="shared" si="66"/>
        <v>0</v>
      </c>
      <c r="R500" s="173"/>
      <c r="S500" s="173"/>
    </row>
    <row r="501" spans="1:19" s="1" customFormat="1">
      <c r="A501" s="349">
        <v>386824</v>
      </c>
      <c r="B501" s="362" t="s">
        <v>465</v>
      </c>
      <c r="C501" s="351"/>
      <c r="D501" s="387"/>
      <c r="E501" s="387"/>
      <c r="F501" s="372"/>
      <c r="G501" s="484">
        <f t="shared" si="67"/>
        <v>0</v>
      </c>
      <c r="H501" s="368"/>
      <c r="I501" s="480"/>
      <c r="J501" s="480"/>
      <c r="K501" s="357"/>
      <c r="L501" s="481" t="str">
        <f t="shared" si="65"/>
        <v/>
      </c>
      <c r="M501" s="482"/>
      <c r="N501" s="484">
        <v>0</v>
      </c>
      <c r="O501" s="482"/>
      <c r="P501" s="485">
        <f>'REC. COSTS'!C501</f>
        <v>0</v>
      </c>
      <c r="Q501" s="520">
        <f t="shared" si="66"/>
        <v>0</v>
      </c>
      <c r="R501" s="173"/>
      <c r="S501" s="173"/>
    </row>
    <row r="502" spans="1:19" s="1" customFormat="1">
      <c r="A502" s="349">
        <v>386840</v>
      </c>
      <c r="B502" s="362" t="s">
        <v>466</v>
      </c>
      <c r="C502" s="351"/>
      <c r="D502" s="387"/>
      <c r="E502" s="387"/>
      <c r="F502" s="372"/>
      <c r="G502" s="484">
        <f t="shared" si="67"/>
        <v>0</v>
      </c>
      <c r="H502" s="368"/>
      <c r="I502" s="480"/>
      <c r="J502" s="480"/>
      <c r="K502" s="357"/>
      <c r="L502" s="481" t="str">
        <f t="shared" si="65"/>
        <v/>
      </c>
      <c r="M502" s="482"/>
      <c r="N502" s="484">
        <v>0</v>
      </c>
      <c r="O502" s="482"/>
      <c r="P502" s="485">
        <f>'REC. COSTS'!C502</f>
        <v>0</v>
      </c>
      <c r="Q502" s="520">
        <f>G502+N502+P502</f>
        <v>0</v>
      </c>
      <c r="R502" s="173"/>
      <c r="S502" s="173"/>
    </row>
    <row r="503" spans="1:19" s="1" customFormat="1">
      <c r="A503" s="349">
        <v>386850</v>
      </c>
      <c r="B503" s="362" t="s">
        <v>467</v>
      </c>
      <c r="C503" s="351"/>
      <c r="D503" s="387"/>
      <c r="E503" s="387"/>
      <c r="F503" s="372"/>
      <c r="G503" s="484">
        <f t="shared" si="67"/>
        <v>0</v>
      </c>
      <c r="H503" s="368"/>
      <c r="I503" s="480"/>
      <c r="J503" s="480"/>
      <c r="K503" s="357"/>
      <c r="L503" s="481" t="str">
        <f t="shared" si="65"/>
        <v/>
      </c>
      <c r="M503" s="482"/>
      <c r="N503" s="484">
        <v>0</v>
      </c>
      <c r="O503" s="482"/>
      <c r="P503" s="485">
        <f>'REC. COSTS'!C503</f>
        <v>0</v>
      </c>
      <c r="Q503" s="520">
        <f t="shared" si="66"/>
        <v>0</v>
      </c>
      <c r="R503" s="173"/>
      <c r="S503" s="173"/>
    </row>
    <row r="504" spans="1:19" s="1" customFormat="1">
      <c r="A504" s="349">
        <v>386856</v>
      </c>
      <c r="B504" s="362" t="s">
        <v>468</v>
      </c>
      <c r="C504" s="351"/>
      <c r="D504" s="387"/>
      <c r="E504" s="387"/>
      <c r="F504" s="372"/>
      <c r="G504" s="484">
        <f t="shared" si="67"/>
        <v>0</v>
      </c>
      <c r="H504" s="368"/>
      <c r="I504" s="480"/>
      <c r="J504" s="480"/>
      <c r="K504" s="357"/>
      <c r="L504" s="481" t="str">
        <f t="shared" si="65"/>
        <v/>
      </c>
      <c r="M504" s="482"/>
      <c r="N504" s="484">
        <v>0</v>
      </c>
      <c r="O504" s="482"/>
      <c r="P504" s="485">
        <f>'REC. COSTS'!C504</f>
        <v>0</v>
      </c>
      <c r="Q504" s="520">
        <f t="shared" si="66"/>
        <v>0</v>
      </c>
      <c r="R504" s="173"/>
      <c r="S504" s="173"/>
    </row>
    <row r="505" spans="1:19" s="1" customFormat="1">
      <c r="A505" s="349">
        <v>388712</v>
      </c>
      <c r="B505" s="388" t="s">
        <v>469</v>
      </c>
      <c r="C505" s="351"/>
      <c r="D505" s="387"/>
      <c r="E505" s="387"/>
      <c r="F505" s="372"/>
      <c r="G505" s="484">
        <f t="shared" si="67"/>
        <v>0</v>
      </c>
      <c r="H505" s="368"/>
      <c r="I505" s="480"/>
      <c r="J505" s="480"/>
      <c r="K505" s="357"/>
      <c r="L505" s="481" t="str">
        <f t="shared" si="65"/>
        <v/>
      </c>
      <c r="M505" s="482"/>
      <c r="N505" s="484">
        <v>0</v>
      </c>
      <c r="O505" s="482"/>
      <c r="P505" s="485">
        <f>'REC. COSTS'!C505</f>
        <v>0</v>
      </c>
      <c r="Q505" s="520">
        <f t="shared" si="66"/>
        <v>0</v>
      </c>
      <c r="R505" s="173"/>
      <c r="S505" s="173"/>
    </row>
    <row r="506" spans="1:19" s="1" customFormat="1">
      <c r="A506" s="349">
        <v>389011</v>
      </c>
      <c r="B506" s="362" t="s">
        <v>289</v>
      </c>
      <c r="C506" s="351"/>
      <c r="D506" s="387"/>
      <c r="E506" s="387"/>
      <c r="F506" s="372"/>
      <c r="G506" s="484">
        <f t="shared" si="67"/>
        <v>0</v>
      </c>
      <c r="H506" s="368"/>
      <c r="I506" s="480"/>
      <c r="J506" s="480"/>
      <c r="K506" s="357"/>
      <c r="L506" s="481" t="str">
        <f t="shared" si="65"/>
        <v/>
      </c>
      <c r="M506" s="482"/>
      <c r="N506" s="484">
        <v>0</v>
      </c>
      <c r="O506" s="482"/>
      <c r="P506" s="485">
        <f>'REC. COSTS'!C506</f>
        <v>0</v>
      </c>
      <c r="Q506" s="520">
        <f t="shared" si="66"/>
        <v>0</v>
      </c>
      <c r="R506" s="173"/>
      <c r="S506" s="173"/>
    </row>
    <row r="507" spans="1:19" s="1" customFormat="1">
      <c r="A507" s="349">
        <v>389027</v>
      </c>
      <c r="B507" s="362" t="s">
        <v>294</v>
      </c>
      <c r="C507" s="351"/>
      <c r="D507" s="387"/>
      <c r="E507" s="387"/>
      <c r="F507" s="372"/>
      <c r="G507" s="484">
        <f t="shared" si="67"/>
        <v>0</v>
      </c>
      <c r="H507" s="368"/>
      <c r="I507" s="480"/>
      <c r="J507" s="480"/>
      <c r="K507" s="357"/>
      <c r="L507" s="481" t="str">
        <f t="shared" si="65"/>
        <v/>
      </c>
      <c r="M507" s="482"/>
      <c r="N507" s="484">
        <v>0</v>
      </c>
      <c r="O507" s="482"/>
      <c r="P507" s="485">
        <f>'REC. COSTS'!C507</f>
        <v>0</v>
      </c>
      <c r="Q507" s="520">
        <f t="shared" si="66"/>
        <v>0</v>
      </c>
      <c r="R507" s="173"/>
      <c r="S507" s="173"/>
    </row>
    <row r="508" spans="1:19" s="1" customFormat="1">
      <c r="A508" s="349">
        <v>389050</v>
      </c>
      <c r="B508" s="362" t="s">
        <v>298</v>
      </c>
      <c r="C508" s="351"/>
      <c r="D508" s="387"/>
      <c r="E508" s="387"/>
      <c r="F508" s="372"/>
      <c r="G508" s="484">
        <f t="shared" si="67"/>
        <v>0</v>
      </c>
      <c r="H508" s="368"/>
      <c r="I508" s="480"/>
      <c r="J508" s="480"/>
      <c r="K508" s="357"/>
      <c r="L508" s="481" t="str">
        <f t="shared" si="65"/>
        <v/>
      </c>
      <c r="M508" s="482"/>
      <c r="N508" s="484">
        <v>0</v>
      </c>
      <c r="O508" s="482"/>
      <c r="P508" s="485">
        <f>'REC. COSTS'!C508</f>
        <v>0</v>
      </c>
      <c r="Q508" s="520">
        <f t="shared" si="66"/>
        <v>0</v>
      </c>
      <c r="R508" s="173"/>
      <c r="S508" s="173"/>
    </row>
    <row r="509" spans="1:19" s="1" customFormat="1">
      <c r="A509" s="349">
        <v>389064</v>
      </c>
      <c r="B509" s="362" t="s">
        <v>302</v>
      </c>
      <c r="C509" s="351"/>
      <c r="D509" s="387"/>
      <c r="E509" s="387"/>
      <c r="F509" s="372"/>
      <c r="G509" s="484">
        <f t="shared" si="67"/>
        <v>0</v>
      </c>
      <c r="H509" s="368"/>
      <c r="I509" s="480"/>
      <c r="J509" s="480"/>
      <c r="K509" s="357"/>
      <c r="L509" s="481" t="str">
        <f t="shared" si="65"/>
        <v/>
      </c>
      <c r="M509" s="482"/>
      <c r="N509" s="484">
        <v>0</v>
      </c>
      <c r="O509" s="482"/>
      <c r="P509" s="485">
        <f>'REC. COSTS'!C509</f>
        <v>0</v>
      </c>
      <c r="Q509" s="520">
        <f t="shared" si="66"/>
        <v>0</v>
      </c>
      <c r="R509" s="173"/>
      <c r="S509" s="173"/>
    </row>
    <row r="510" spans="1:19" s="1" customFormat="1">
      <c r="A510" s="349">
        <v>389069</v>
      </c>
      <c r="B510" s="374" t="s">
        <v>193</v>
      </c>
      <c r="C510" s="375" t="s">
        <v>720</v>
      </c>
      <c r="D510" s="376"/>
      <c r="E510" s="376"/>
      <c r="F510" s="377"/>
      <c r="G510" s="488">
        <f t="shared" si="67"/>
        <v>0</v>
      </c>
      <c r="H510" s="368"/>
      <c r="I510" s="480"/>
      <c r="J510" s="480"/>
      <c r="K510" s="357"/>
      <c r="L510" s="481" t="str">
        <f t="shared" si="65"/>
        <v/>
      </c>
      <c r="M510" s="482"/>
      <c r="N510" s="488">
        <v>0</v>
      </c>
      <c r="O510" s="482"/>
      <c r="P510" s="490">
        <f>'REC. COSTS'!C510</f>
        <v>0</v>
      </c>
      <c r="Q510" s="520">
        <f t="shared" si="66"/>
        <v>0</v>
      </c>
      <c r="R510" s="173"/>
      <c r="S510" s="173"/>
    </row>
    <row r="511" spans="1:19" s="1" customFormat="1" ht="14" thickBot="1">
      <c r="A511" s="379" t="s">
        <v>149</v>
      </c>
      <c r="B511" s="380"/>
      <c r="C511" s="400"/>
      <c r="D511" s="356"/>
      <c r="E511" s="382"/>
      <c r="F511" s="398" t="s">
        <v>722</v>
      </c>
      <c r="G511" s="497">
        <f>SUM(G472:G510)</f>
        <v>0</v>
      </c>
      <c r="H511" s="368"/>
      <c r="I511" s="480"/>
      <c r="J511" s="480"/>
      <c r="K511" s="348"/>
      <c r="L511" s="497">
        <f>SUM(L472:L510)</f>
        <v>0</v>
      </c>
      <c r="M511" s="482"/>
      <c r="N511" s="497">
        <v>0</v>
      </c>
      <c r="O511" s="482"/>
      <c r="P511" s="498">
        <f>SUM(P472:P510)</f>
        <v>0</v>
      </c>
      <c r="Q511" s="520">
        <f t="shared" si="66"/>
        <v>0</v>
      </c>
      <c r="R511" s="173"/>
      <c r="S511" s="173"/>
    </row>
    <row r="512" spans="1:19" s="1" customFormat="1" ht="0.75" customHeight="1" thickTop="1">
      <c r="A512" s="385"/>
      <c r="B512" s="380"/>
      <c r="C512" s="381"/>
      <c r="D512" s="356"/>
      <c r="E512" s="382"/>
      <c r="F512" s="398"/>
      <c r="G512" s="480"/>
      <c r="H512" s="368"/>
      <c r="I512" s="480"/>
      <c r="J512" s="480"/>
      <c r="K512" s="348"/>
      <c r="L512" s="480"/>
      <c r="M512" s="482"/>
      <c r="N512" s="480"/>
      <c r="O512" s="482"/>
      <c r="P512" s="500"/>
      <c r="Q512" s="520"/>
      <c r="R512" s="173"/>
      <c r="S512" s="173"/>
    </row>
    <row r="513" spans="1:19" s="1" customFormat="1" ht="24.75" customHeight="1" thickTop="1">
      <c r="A513" s="345" t="s">
        <v>160</v>
      </c>
      <c r="B513" s="386"/>
      <c r="C513" s="381"/>
      <c r="D513" s="452" t="s">
        <v>41</v>
      </c>
      <c r="E513" s="453" t="s">
        <v>13</v>
      </c>
      <c r="F513" s="452" t="s">
        <v>14</v>
      </c>
      <c r="G513" s="473" t="s">
        <v>15</v>
      </c>
      <c r="H513" s="452" t="s">
        <v>16</v>
      </c>
      <c r="I513" s="474" t="s">
        <v>17</v>
      </c>
      <c r="J513" s="474"/>
      <c r="K513" s="348"/>
      <c r="L513" s="473" t="s">
        <v>18</v>
      </c>
      <c r="M513" s="476"/>
      <c r="N513" s="473" t="s">
        <v>15</v>
      </c>
      <c r="O513" s="476"/>
      <c r="P513" s="473" t="s">
        <v>740</v>
      </c>
      <c r="Q513" s="520"/>
      <c r="R513" s="173"/>
      <c r="S513" s="173"/>
    </row>
    <row r="514" spans="1:19" s="1" customFormat="1">
      <c r="A514" s="349">
        <v>391910</v>
      </c>
      <c r="B514" s="362" t="s">
        <v>470</v>
      </c>
      <c r="C514" s="351"/>
      <c r="D514" s="387"/>
      <c r="E514" s="387"/>
      <c r="F514" s="372"/>
      <c r="G514" s="477">
        <f t="shared" ref="G514:G524" si="68">IF(X=0,(IF(Me=0,Sa,Me*Sa)),(IF(Me=0,Sa*X,Me*X*Sa)))</f>
        <v>0</v>
      </c>
      <c r="H514" s="478">
        <f t="shared" ref="H514:H524" si="69">IF(Sum,Sos,0)</f>
        <v>0</v>
      </c>
      <c r="I514" s="479">
        <f t="shared" ref="I514:I524" si="70">IF(Prosent&lt;&gt;0,(Sum*Prosent)/100,0)</f>
        <v>0</v>
      </c>
      <c r="J514" s="480"/>
      <c r="K514" s="357"/>
      <c r="L514" s="481" t="str">
        <f t="shared" ref="L514:L537" si="71">IF(FMVAE&lt;&gt;"",(Sum*mva)-Sum,"")</f>
        <v/>
      </c>
      <c r="M514" s="482"/>
      <c r="N514" s="477">
        <v>0</v>
      </c>
      <c r="O514" s="482"/>
      <c r="P514" s="483">
        <f>'REC. COSTS'!C514</f>
        <v>0</v>
      </c>
      <c r="Q514" s="520">
        <f t="shared" ref="Q514:Q538" si="72">G514+N514+P514</f>
        <v>0</v>
      </c>
      <c r="R514" s="173"/>
      <c r="S514" s="173"/>
    </row>
    <row r="515" spans="1:19" s="1" customFormat="1">
      <c r="A515" s="349">
        <v>391911</v>
      </c>
      <c r="B515" s="388" t="s">
        <v>471</v>
      </c>
      <c r="C515" s="351"/>
      <c r="D515" s="389"/>
      <c r="E515" s="387"/>
      <c r="F515" s="390">
        <f>IF(D515=0,0,+G514)</f>
        <v>0</v>
      </c>
      <c r="G515" s="484">
        <f t="shared" si="68"/>
        <v>0</v>
      </c>
      <c r="H515" s="478">
        <f t="shared" si="69"/>
        <v>0</v>
      </c>
      <c r="I515" s="479">
        <f t="shared" si="70"/>
        <v>0</v>
      </c>
      <c r="J515" s="480"/>
      <c r="K515" s="357"/>
      <c r="L515" s="481" t="str">
        <f t="shared" si="71"/>
        <v/>
      </c>
      <c r="M515" s="482"/>
      <c r="N515" s="484">
        <v>0</v>
      </c>
      <c r="O515" s="482"/>
      <c r="P515" s="485">
        <f>'REC. COSTS'!C515</f>
        <v>0</v>
      </c>
      <c r="Q515" s="520">
        <f t="shared" si="72"/>
        <v>0</v>
      </c>
      <c r="R515" s="173"/>
      <c r="S515" s="173"/>
    </row>
    <row r="516" spans="1:19" s="1" customFormat="1">
      <c r="A516" s="349">
        <v>391920</v>
      </c>
      <c r="B516" s="362" t="s">
        <v>472</v>
      </c>
      <c r="C516" s="351"/>
      <c r="D516" s="387"/>
      <c r="E516" s="387"/>
      <c r="F516" s="372"/>
      <c r="G516" s="484">
        <f t="shared" si="68"/>
        <v>0</v>
      </c>
      <c r="H516" s="478">
        <f t="shared" si="69"/>
        <v>0</v>
      </c>
      <c r="I516" s="479">
        <f t="shared" si="70"/>
        <v>0</v>
      </c>
      <c r="J516" s="480"/>
      <c r="K516" s="357"/>
      <c r="L516" s="481" t="str">
        <f t="shared" si="71"/>
        <v/>
      </c>
      <c r="M516" s="482"/>
      <c r="N516" s="484">
        <v>0</v>
      </c>
      <c r="O516" s="482"/>
      <c r="P516" s="485">
        <f>'REC. COSTS'!C516</f>
        <v>0</v>
      </c>
      <c r="Q516" s="520">
        <f t="shared" si="72"/>
        <v>0</v>
      </c>
      <c r="R516" s="173"/>
      <c r="S516" s="173"/>
    </row>
    <row r="517" spans="1:19" s="1" customFormat="1">
      <c r="A517" s="349">
        <v>391921</v>
      </c>
      <c r="B517" s="388" t="s">
        <v>473</v>
      </c>
      <c r="C517" s="351"/>
      <c r="D517" s="389"/>
      <c r="E517" s="387"/>
      <c r="F517" s="390">
        <f>IF(D517=0,0,+G516)</f>
        <v>0</v>
      </c>
      <c r="G517" s="484">
        <f t="shared" si="68"/>
        <v>0</v>
      </c>
      <c r="H517" s="478">
        <f t="shared" si="69"/>
        <v>0</v>
      </c>
      <c r="I517" s="479">
        <f t="shared" si="70"/>
        <v>0</v>
      </c>
      <c r="J517" s="480"/>
      <c r="K517" s="357"/>
      <c r="L517" s="481" t="str">
        <f t="shared" si="71"/>
        <v/>
      </c>
      <c r="M517" s="482"/>
      <c r="N517" s="484">
        <v>0</v>
      </c>
      <c r="O517" s="482"/>
      <c r="P517" s="485">
        <f>'REC. COSTS'!C517</f>
        <v>0</v>
      </c>
      <c r="Q517" s="520">
        <f t="shared" si="72"/>
        <v>0</v>
      </c>
      <c r="R517" s="173"/>
      <c r="S517" s="173"/>
    </row>
    <row r="518" spans="1:19" s="1" customFormat="1">
      <c r="A518" s="349">
        <v>391930</v>
      </c>
      <c r="B518" s="362" t="s">
        <v>735</v>
      </c>
      <c r="C518" s="351"/>
      <c r="D518" s="387"/>
      <c r="E518" s="387"/>
      <c r="F518" s="372"/>
      <c r="G518" s="484">
        <f t="shared" si="68"/>
        <v>0</v>
      </c>
      <c r="H518" s="478">
        <f t="shared" si="69"/>
        <v>0</v>
      </c>
      <c r="I518" s="479">
        <f t="shared" si="70"/>
        <v>0</v>
      </c>
      <c r="J518" s="480"/>
      <c r="K518" s="357"/>
      <c r="L518" s="481" t="str">
        <f t="shared" si="71"/>
        <v/>
      </c>
      <c r="M518" s="482"/>
      <c r="N518" s="484">
        <v>0</v>
      </c>
      <c r="O518" s="482"/>
      <c r="P518" s="485">
        <f>'REC. COSTS'!C518</f>
        <v>0</v>
      </c>
      <c r="Q518" s="520">
        <f t="shared" si="72"/>
        <v>0</v>
      </c>
      <c r="R518" s="173"/>
      <c r="S518" s="173"/>
    </row>
    <row r="519" spans="1:19" s="1" customFormat="1">
      <c r="A519" s="349">
        <v>391931</v>
      </c>
      <c r="B519" s="388" t="s">
        <v>736</v>
      </c>
      <c r="C519" s="351"/>
      <c r="D519" s="389"/>
      <c r="E519" s="387"/>
      <c r="F519" s="390">
        <f>IF(D519=0,0,+G518)</f>
        <v>0</v>
      </c>
      <c r="G519" s="484">
        <f t="shared" si="68"/>
        <v>0</v>
      </c>
      <c r="H519" s="478">
        <f t="shared" si="69"/>
        <v>0</v>
      </c>
      <c r="I519" s="479">
        <f t="shared" si="70"/>
        <v>0</v>
      </c>
      <c r="J519" s="480"/>
      <c r="K519" s="357"/>
      <c r="L519" s="481" t="str">
        <f t="shared" si="71"/>
        <v/>
      </c>
      <c r="M519" s="482"/>
      <c r="N519" s="484">
        <v>0</v>
      </c>
      <c r="O519" s="482"/>
      <c r="P519" s="485">
        <f>'REC. COSTS'!C519</f>
        <v>0</v>
      </c>
      <c r="Q519" s="520">
        <f t="shared" si="72"/>
        <v>0</v>
      </c>
      <c r="R519" s="173"/>
      <c r="S519" s="173"/>
    </row>
    <row r="520" spans="1:19" s="1" customFormat="1">
      <c r="A520" s="349">
        <v>391940</v>
      </c>
      <c r="B520" s="362" t="s">
        <v>476</v>
      </c>
      <c r="C520" s="351"/>
      <c r="D520" s="387"/>
      <c r="E520" s="387"/>
      <c r="F520" s="372"/>
      <c r="G520" s="484">
        <f t="shared" si="68"/>
        <v>0</v>
      </c>
      <c r="H520" s="478">
        <f t="shared" si="69"/>
        <v>0</v>
      </c>
      <c r="I520" s="479">
        <f t="shared" si="70"/>
        <v>0</v>
      </c>
      <c r="J520" s="480"/>
      <c r="K520" s="357"/>
      <c r="L520" s="481" t="str">
        <f t="shared" si="71"/>
        <v/>
      </c>
      <c r="M520" s="482"/>
      <c r="N520" s="484">
        <v>0</v>
      </c>
      <c r="O520" s="482"/>
      <c r="P520" s="485">
        <f>'REC. COSTS'!C520</f>
        <v>0</v>
      </c>
      <c r="Q520" s="520">
        <f t="shared" si="72"/>
        <v>0</v>
      </c>
      <c r="R520" s="173"/>
      <c r="S520" s="173"/>
    </row>
    <row r="521" spans="1:19" s="1" customFormat="1">
      <c r="A521" s="349">
        <v>391941</v>
      </c>
      <c r="B521" s="388" t="s">
        <v>477</v>
      </c>
      <c r="C521" s="351"/>
      <c r="D521" s="389"/>
      <c r="E521" s="387"/>
      <c r="F521" s="390">
        <f>IF(D521=0,0,+G520)</f>
        <v>0</v>
      </c>
      <c r="G521" s="484">
        <f t="shared" si="68"/>
        <v>0</v>
      </c>
      <c r="H521" s="478">
        <f t="shared" si="69"/>
        <v>0</v>
      </c>
      <c r="I521" s="479">
        <f t="shared" si="70"/>
        <v>0</v>
      </c>
      <c r="J521" s="480"/>
      <c r="K521" s="357"/>
      <c r="L521" s="481" t="str">
        <f t="shared" si="71"/>
        <v/>
      </c>
      <c r="M521" s="482"/>
      <c r="N521" s="484">
        <v>0</v>
      </c>
      <c r="O521" s="482"/>
      <c r="P521" s="485">
        <f>'REC. COSTS'!C521</f>
        <v>0</v>
      </c>
      <c r="Q521" s="520">
        <f t="shared" si="72"/>
        <v>0</v>
      </c>
      <c r="R521" s="173"/>
      <c r="S521" s="173"/>
    </row>
    <row r="522" spans="1:19" s="1" customFormat="1">
      <c r="A522" s="349">
        <v>391990</v>
      </c>
      <c r="B522" s="362" t="s">
        <v>478</v>
      </c>
      <c r="C522" s="351"/>
      <c r="D522" s="387"/>
      <c r="E522" s="387"/>
      <c r="F522" s="372"/>
      <c r="G522" s="484">
        <f t="shared" si="68"/>
        <v>0</v>
      </c>
      <c r="H522" s="478">
        <f t="shared" si="69"/>
        <v>0</v>
      </c>
      <c r="I522" s="479">
        <f t="shared" si="70"/>
        <v>0</v>
      </c>
      <c r="J522" s="480"/>
      <c r="K522" s="357"/>
      <c r="L522" s="481" t="str">
        <f t="shared" si="71"/>
        <v/>
      </c>
      <c r="M522" s="482"/>
      <c r="N522" s="484">
        <v>0</v>
      </c>
      <c r="O522" s="482"/>
      <c r="P522" s="485">
        <f>'REC. COSTS'!C522</f>
        <v>0</v>
      </c>
      <c r="Q522" s="520">
        <f t="shared" si="72"/>
        <v>0</v>
      </c>
      <c r="R522" s="173"/>
      <c r="S522" s="173"/>
    </row>
    <row r="523" spans="1:19" s="1" customFormat="1">
      <c r="A523" s="349">
        <v>391991</v>
      </c>
      <c r="B523" s="362" t="s">
        <v>479</v>
      </c>
      <c r="C523" s="351"/>
      <c r="D523" s="389"/>
      <c r="E523" s="387"/>
      <c r="F523" s="390">
        <f>IF(D523=0,0,+G522)</f>
        <v>0</v>
      </c>
      <c r="G523" s="484">
        <f t="shared" si="68"/>
        <v>0</v>
      </c>
      <c r="H523" s="478">
        <f t="shared" si="69"/>
        <v>0</v>
      </c>
      <c r="I523" s="479">
        <f t="shared" si="70"/>
        <v>0</v>
      </c>
      <c r="J523" s="480"/>
      <c r="K523" s="357"/>
      <c r="L523" s="481" t="str">
        <f t="shared" si="71"/>
        <v/>
      </c>
      <c r="M523" s="482"/>
      <c r="N523" s="484">
        <v>0</v>
      </c>
      <c r="O523" s="482"/>
      <c r="P523" s="485">
        <f>'REC. COSTS'!C523</f>
        <v>0</v>
      </c>
      <c r="Q523" s="520">
        <f t="shared" si="72"/>
        <v>0</v>
      </c>
      <c r="R523" s="173"/>
      <c r="S523" s="173"/>
    </row>
    <row r="524" spans="1:19" s="1" customFormat="1">
      <c r="A524" s="349">
        <v>394092</v>
      </c>
      <c r="B524" s="362" t="s">
        <v>223</v>
      </c>
      <c r="C524" s="351"/>
      <c r="D524" s="387"/>
      <c r="E524" s="387"/>
      <c r="F524" s="372"/>
      <c r="G524" s="484">
        <f t="shared" si="68"/>
        <v>0</v>
      </c>
      <c r="H524" s="478">
        <f t="shared" si="69"/>
        <v>0</v>
      </c>
      <c r="I524" s="479">
        <f t="shared" si="70"/>
        <v>0</v>
      </c>
      <c r="J524" s="480"/>
      <c r="K524" s="357"/>
      <c r="L524" s="481" t="str">
        <f t="shared" si="71"/>
        <v/>
      </c>
      <c r="M524" s="482"/>
      <c r="N524" s="484">
        <v>0</v>
      </c>
      <c r="O524" s="482"/>
      <c r="P524" s="485">
        <f>'REC. COSTS'!C524</f>
        <v>0</v>
      </c>
      <c r="Q524" s="520">
        <f t="shared" si="72"/>
        <v>0</v>
      </c>
      <c r="R524" s="173"/>
      <c r="S524" s="173"/>
    </row>
    <row r="525" spans="1:19" s="1" customFormat="1">
      <c r="A525" s="349">
        <v>394095</v>
      </c>
      <c r="B525" s="362" t="s">
        <v>186</v>
      </c>
      <c r="C525" s="351"/>
      <c r="D525" s="391"/>
      <c r="E525" s="391"/>
      <c r="F525" s="367"/>
      <c r="G525" s="501">
        <f>SUM(I514:I524)</f>
        <v>0</v>
      </c>
      <c r="H525" s="368"/>
      <c r="I525" s="486" t="s">
        <v>723</v>
      </c>
      <c r="J525" s="486"/>
      <c r="K525" s="510"/>
      <c r="L525" s="481"/>
      <c r="M525" s="482"/>
      <c r="N525" s="501">
        <v>0</v>
      </c>
      <c r="O525" s="482"/>
      <c r="P525" s="485">
        <f>'REC. COSTS'!C525</f>
        <v>0</v>
      </c>
      <c r="Q525" s="520">
        <f t="shared" si="72"/>
        <v>0</v>
      </c>
      <c r="R525" s="173"/>
      <c r="S525" s="173"/>
    </row>
    <row r="526" spans="1:19" s="1" customFormat="1">
      <c r="A526" s="349">
        <v>396910</v>
      </c>
      <c r="B526" s="362" t="s">
        <v>480</v>
      </c>
      <c r="C526" s="351"/>
      <c r="D526" s="387"/>
      <c r="E526" s="387"/>
      <c r="F526" s="372"/>
      <c r="G526" s="484">
        <f t="shared" ref="G526:G537" si="73">IF(X=0,(IF(Me=0,Sa,Me*Sa)),(IF(Me=0,Sa*X,Me*X*Sa)))</f>
        <v>0</v>
      </c>
      <c r="H526" s="368"/>
      <c r="I526" s="480"/>
      <c r="J526" s="480"/>
      <c r="K526" s="357"/>
      <c r="L526" s="481" t="str">
        <f t="shared" si="71"/>
        <v/>
      </c>
      <c r="M526" s="482"/>
      <c r="N526" s="484">
        <v>0</v>
      </c>
      <c r="O526" s="482"/>
      <c r="P526" s="485">
        <f>'REC. COSTS'!C526</f>
        <v>0</v>
      </c>
      <c r="Q526" s="520">
        <f t="shared" si="72"/>
        <v>0</v>
      </c>
      <c r="R526" s="173"/>
      <c r="S526" s="173"/>
    </row>
    <row r="527" spans="1:19" s="1" customFormat="1">
      <c r="A527" s="349">
        <v>396920</v>
      </c>
      <c r="B527" s="362" t="s">
        <v>481</v>
      </c>
      <c r="C527" s="351"/>
      <c r="D527" s="387"/>
      <c r="E527" s="387"/>
      <c r="F527" s="372"/>
      <c r="G527" s="484">
        <f t="shared" si="73"/>
        <v>0</v>
      </c>
      <c r="H527" s="368"/>
      <c r="I527" s="480"/>
      <c r="J527" s="480"/>
      <c r="K527" s="357"/>
      <c r="L527" s="481" t="str">
        <f t="shared" si="71"/>
        <v/>
      </c>
      <c r="M527" s="482"/>
      <c r="N527" s="484">
        <v>0</v>
      </c>
      <c r="O527" s="482"/>
      <c r="P527" s="485">
        <f>'REC. COSTS'!C527</f>
        <v>0</v>
      </c>
      <c r="Q527" s="520">
        <f t="shared" si="72"/>
        <v>0</v>
      </c>
      <c r="R527" s="173"/>
      <c r="S527" s="173"/>
    </row>
    <row r="528" spans="1:19" s="1" customFormat="1">
      <c r="A528" s="349">
        <v>396921</v>
      </c>
      <c r="B528" s="388" t="s">
        <v>482</v>
      </c>
      <c r="C528" s="351"/>
      <c r="D528" s="387"/>
      <c r="E528" s="387"/>
      <c r="F528" s="372"/>
      <c r="G528" s="484">
        <f t="shared" si="73"/>
        <v>0</v>
      </c>
      <c r="H528" s="368"/>
      <c r="I528" s="480"/>
      <c r="J528" s="480"/>
      <c r="K528" s="357"/>
      <c r="L528" s="481" t="str">
        <f t="shared" si="71"/>
        <v/>
      </c>
      <c r="M528" s="482"/>
      <c r="N528" s="484">
        <v>0</v>
      </c>
      <c r="O528" s="482"/>
      <c r="P528" s="485">
        <f>'REC. COSTS'!C528</f>
        <v>0</v>
      </c>
      <c r="Q528" s="520">
        <f t="shared" si="72"/>
        <v>0</v>
      </c>
      <c r="R528" s="173"/>
      <c r="S528" s="173"/>
    </row>
    <row r="529" spans="1:19" s="1" customFormat="1">
      <c r="A529" s="349">
        <v>396930</v>
      </c>
      <c r="B529" s="362" t="s">
        <v>483</v>
      </c>
      <c r="C529" s="351"/>
      <c r="D529" s="387"/>
      <c r="E529" s="387"/>
      <c r="F529" s="372"/>
      <c r="G529" s="484">
        <f t="shared" si="73"/>
        <v>0</v>
      </c>
      <c r="H529" s="368"/>
      <c r="I529" s="480"/>
      <c r="J529" s="480"/>
      <c r="K529" s="357"/>
      <c r="L529" s="481" t="str">
        <f t="shared" si="71"/>
        <v/>
      </c>
      <c r="M529" s="482"/>
      <c r="N529" s="484">
        <v>0</v>
      </c>
      <c r="O529" s="482"/>
      <c r="P529" s="485">
        <f>'REC. COSTS'!C529</f>
        <v>0</v>
      </c>
      <c r="Q529" s="520">
        <f t="shared" si="72"/>
        <v>0</v>
      </c>
      <c r="R529" s="173"/>
      <c r="S529" s="173"/>
    </row>
    <row r="530" spans="1:19" s="1" customFormat="1">
      <c r="A530" s="349">
        <v>396931</v>
      </c>
      <c r="B530" s="388" t="s">
        <v>484</v>
      </c>
      <c r="C530" s="351"/>
      <c r="D530" s="387"/>
      <c r="E530" s="387"/>
      <c r="F530" s="372"/>
      <c r="G530" s="484">
        <f t="shared" si="73"/>
        <v>0</v>
      </c>
      <c r="H530" s="368"/>
      <c r="I530" s="480"/>
      <c r="J530" s="480"/>
      <c r="K530" s="357"/>
      <c r="L530" s="481" t="str">
        <f t="shared" si="71"/>
        <v/>
      </c>
      <c r="M530" s="482"/>
      <c r="N530" s="484">
        <v>0</v>
      </c>
      <c r="O530" s="482"/>
      <c r="P530" s="485">
        <f>'REC. COSTS'!C530</f>
        <v>0</v>
      </c>
      <c r="Q530" s="520">
        <f t="shared" si="72"/>
        <v>0</v>
      </c>
      <c r="R530" s="173"/>
      <c r="S530" s="173"/>
    </row>
    <row r="531" spans="1:19" s="1" customFormat="1">
      <c r="A531" s="349">
        <v>396939</v>
      </c>
      <c r="B531" s="362" t="s">
        <v>485</v>
      </c>
      <c r="C531" s="351"/>
      <c r="D531" s="387"/>
      <c r="E531" s="387"/>
      <c r="F531" s="372"/>
      <c r="G531" s="484">
        <f t="shared" si="73"/>
        <v>0</v>
      </c>
      <c r="H531" s="368"/>
      <c r="I531" s="480"/>
      <c r="J531" s="480"/>
      <c r="K531" s="357"/>
      <c r="L531" s="481" t="str">
        <f t="shared" si="71"/>
        <v/>
      </c>
      <c r="M531" s="482"/>
      <c r="N531" s="484">
        <v>0</v>
      </c>
      <c r="O531" s="482"/>
      <c r="P531" s="485">
        <f>'REC. COSTS'!C531</f>
        <v>0</v>
      </c>
      <c r="Q531" s="520">
        <f t="shared" si="72"/>
        <v>0</v>
      </c>
      <c r="R531" s="173"/>
      <c r="S531" s="173"/>
    </row>
    <row r="532" spans="1:19" s="1" customFormat="1">
      <c r="A532" s="349">
        <v>396940</v>
      </c>
      <c r="B532" s="388" t="s">
        <v>486</v>
      </c>
      <c r="C532" s="351"/>
      <c r="D532" s="387"/>
      <c r="E532" s="387"/>
      <c r="F532" s="372"/>
      <c r="G532" s="484">
        <f t="shared" si="73"/>
        <v>0</v>
      </c>
      <c r="H532" s="368"/>
      <c r="I532" s="480"/>
      <c r="J532" s="480"/>
      <c r="K532" s="357"/>
      <c r="L532" s="481" t="str">
        <f t="shared" si="71"/>
        <v/>
      </c>
      <c r="M532" s="482"/>
      <c r="N532" s="484">
        <v>0</v>
      </c>
      <c r="O532" s="482"/>
      <c r="P532" s="485">
        <f>'REC. COSTS'!C532</f>
        <v>0</v>
      </c>
      <c r="Q532" s="520">
        <f t="shared" si="72"/>
        <v>0</v>
      </c>
      <c r="R532" s="173"/>
      <c r="S532" s="173"/>
    </row>
    <row r="533" spans="1:19" s="1" customFormat="1">
      <c r="A533" s="349">
        <v>396941</v>
      </c>
      <c r="B533" s="362" t="s">
        <v>487</v>
      </c>
      <c r="C533" s="351"/>
      <c r="D533" s="387"/>
      <c r="E533" s="387"/>
      <c r="F533" s="372"/>
      <c r="G533" s="484">
        <f t="shared" si="73"/>
        <v>0</v>
      </c>
      <c r="H533" s="368"/>
      <c r="I533" s="480"/>
      <c r="J533" s="480"/>
      <c r="K533" s="357"/>
      <c r="L533" s="481" t="str">
        <f t="shared" si="71"/>
        <v/>
      </c>
      <c r="M533" s="482"/>
      <c r="N533" s="484">
        <v>0</v>
      </c>
      <c r="O533" s="482"/>
      <c r="P533" s="485">
        <f>'REC. COSTS'!C533</f>
        <v>0</v>
      </c>
      <c r="Q533" s="520">
        <f t="shared" si="72"/>
        <v>0</v>
      </c>
      <c r="R533" s="173"/>
      <c r="S533" s="173"/>
    </row>
    <row r="534" spans="1:19" s="1" customFormat="1">
      <c r="A534" s="349">
        <v>399027</v>
      </c>
      <c r="B534" s="362" t="s">
        <v>294</v>
      </c>
      <c r="C534" s="351"/>
      <c r="D534" s="387"/>
      <c r="E534" s="387"/>
      <c r="F534" s="372"/>
      <c r="G534" s="484">
        <f t="shared" si="73"/>
        <v>0</v>
      </c>
      <c r="H534" s="368"/>
      <c r="I534" s="480"/>
      <c r="J534" s="480"/>
      <c r="K534" s="357"/>
      <c r="L534" s="481" t="str">
        <f t="shared" si="71"/>
        <v/>
      </c>
      <c r="M534" s="482"/>
      <c r="N534" s="484">
        <v>0</v>
      </c>
      <c r="O534" s="482"/>
      <c r="P534" s="485">
        <f>'REC. COSTS'!C534</f>
        <v>0</v>
      </c>
      <c r="Q534" s="520">
        <f t="shared" si="72"/>
        <v>0</v>
      </c>
      <c r="R534" s="173"/>
      <c r="S534" s="173"/>
    </row>
    <row r="535" spans="1:19" s="1" customFormat="1">
      <c r="A535" s="349">
        <v>399050</v>
      </c>
      <c r="B535" s="388" t="s">
        <v>298</v>
      </c>
      <c r="C535" s="351"/>
      <c r="D535" s="387"/>
      <c r="E535" s="387"/>
      <c r="F535" s="372"/>
      <c r="G535" s="484">
        <f t="shared" si="73"/>
        <v>0</v>
      </c>
      <c r="H535" s="368"/>
      <c r="I535" s="480"/>
      <c r="J535" s="480"/>
      <c r="K535" s="357"/>
      <c r="L535" s="481" t="str">
        <f t="shared" si="71"/>
        <v/>
      </c>
      <c r="M535" s="482"/>
      <c r="N535" s="484">
        <v>0</v>
      </c>
      <c r="O535" s="482"/>
      <c r="P535" s="485">
        <f>'REC. COSTS'!C535</f>
        <v>0</v>
      </c>
      <c r="Q535" s="520">
        <f t="shared" si="72"/>
        <v>0</v>
      </c>
      <c r="R535" s="173"/>
      <c r="S535" s="173"/>
    </row>
    <row r="536" spans="1:19" s="1" customFormat="1">
      <c r="A536" s="349">
        <v>399064</v>
      </c>
      <c r="B536" s="362" t="s">
        <v>302</v>
      </c>
      <c r="C536" s="351"/>
      <c r="D536" s="387"/>
      <c r="E536" s="387"/>
      <c r="F536" s="372"/>
      <c r="G536" s="484">
        <f t="shared" si="73"/>
        <v>0</v>
      </c>
      <c r="H536" s="368"/>
      <c r="I536" s="480"/>
      <c r="J536" s="480"/>
      <c r="K536" s="357"/>
      <c r="L536" s="481" t="str">
        <f t="shared" si="71"/>
        <v/>
      </c>
      <c r="M536" s="482"/>
      <c r="N536" s="484">
        <v>0</v>
      </c>
      <c r="O536" s="482"/>
      <c r="P536" s="485">
        <f>'REC. COSTS'!C536</f>
        <v>0</v>
      </c>
      <c r="Q536" s="520">
        <f t="shared" si="72"/>
        <v>0</v>
      </c>
      <c r="R536" s="173"/>
      <c r="S536" s="173"/>
    </row>
    <row r="537" spans="1:19" s="1" customFormat="1">
      <c r="A537" s="349">
        <v>399069</v>
      </c>
      <c r="B537" s="374" t="s">
        <v>193</v>
      </c>
      <c r="C537" s="375" t="s">
        <v>720</v>
      </c>
      <c r="D537" s="376"/>
      <c r="E537" s="376"/>
      <c r="F537" s="377"/>
      <c r="G537" s="488">
        <f t="shared" si="73"/>
        <v>0</v>
      </c>
      <c r="H537" s="368"/>
      <c r="I537" s="480"/>
      <c r="J537" s="480"/>
      <c r="K537" s="357"/>
      <c r="L537" s="481" t="str">
        <f t="shared" si="71"/>
        <v/>
      </c>
      <c r="M537" s="482"/>
      <c r="N537" s="488">
        <v>0</v>
      </c>
      <c r="O537" s="482"/>
      <c r="P537" s="490">
        <f>'REC. COSTS'!C537</f>
        <v>0</v>
      </c>
      <c r="Q537" s="520">
        <f t="shared" si="72"/>
        <v>0</v>
      </c>
      <c r="R537" s="173"/>
      <c r="S537" s="173"/>
    </row>
    <row r="538" spans="1:19" s="1" customFormat="1" ht="14" thickBot="1">
      <c r="A538" s="379" t="s">
        <v>149</v>
      </c>
      <c r="B538" s="380"/>
      <c r="C538" s="400"/>
      <c r="D538" s="356"/>
      <c r="E538" s="382"/>
      <c r="F538" s="398" t="s">
        <v>722</v>
      </c>
      <c r="G538" s="497">
        <f>SUM(G514:G537)</f>
        <v>0</v>
      </c>
      <c r="H538" s="368"/>
      <c r="I538" s="480"/>
      <c r="J538" s="480"/>
      <c r="K538" s="348"/>
      <c r="L538" s="497">
        <f>SUM(L514:L537)</f>
        <v>0</v>
      </c>
      <c r="M538" s="482"/>
      <c r="N538" s="497">
        <v>0</v>
      </c>
      <c r="O538" s="482"/>
      <c r="P538" s="498">
        <f>SUM(P514:P537)</f>
        <v>0</v>
      </c>
      <c r="Q538" s="520">
        <f t="shared" si="72"/>
        <v>0</v>
      </c>
      <c r="R538" s="173"/>
      <c r="S538" s="173"/>
    </row>
    <row r="539" spans="1:19" s="1" customFormat="1" ht="0.75" customHeight="1" thickTop="1">
      <c r="A539" s="385"/>
      <c r="B539" s="380"/>
      <c r="C539" s="381"/>
      <c r="D539" s="356"/>
      <c r="E539" s="382"/>
      <c r="F539" s="398"/>
      <c r="G539" s="480"/>
      <c r="H539" s="368"/>
      <c r="I539" s="480"/>
      <c r="J539" s="480"/>
      <c r="K539" s="348"/>
      <c r="L539" s="480"/>
      <c r="M539" s="482"/>
      <c r="N539" s="480"/>
      <c r="O539" s="482"/>
      <c r="P539" s="500"/>
      <c r="Q539" s="520"/>
      <c r="R539" s="173"/>
      <c r="S539" s="173"/>
    </row>
    <row r="540" spans="1:19" s="1" customFormat="1" ht="24.75" customHeight="1" thickTop="1">
      <c r="A540" s="345" t="s">
        <v>161</v>
      </c>
      <c r="B540" s="386"/>
      <c r="C540" s="381"/>
      <c r="D540" s="452" t="s">
        <v>41</v>
      </c>
      <c r="E540" s="453" t="s">
        <v>13</v>
      </c>
      <c r="F540" s="452" t="s">
        <v>14</v>
      </c>
      <c r="G540" s="473" t="s">
        <v>15</v>
      </c>
      <c r="H540" s="452" t="s">
        <v>16</v>
      </c>
      <c r="I540" s="474" t="s">
        <v>17</v>
      </c>
      <c r="J540" s="474"/>
      <c r="K540" s="348"/>
      <c r="L540" s="473" t="s">
        <v>18</v>
      </c>
      <c r="M540" s="476"/>
      <c r="N540" s="473" t="s">
        <v>15</v>
      </c>
      <c r="O540" s="476"/>
      <c r="P540" s="473" t="s">
        <v>740</v>
      </c>
      <c r="Q540" s="520"/>
      <c r="R540" s="173"/>
      <c r="S540" s="173"/>
    </row>
    <row r="541" spans="1:19" s="1" customFormat="1">
      <c r="A541" s="349">
        <v>402010</v>
      </c>
      <c r="B541" s="362" t="s">
        <v>488</v>
      </c>
      <c r="C541" s="351"/>
      <c r="D541" s="387"/>
      <c r="E541" s="387"/>
      <c r="F541" s="372"/>
      <c r="G541" s="477">
        <f t="shared" ref="G541:G547" si="74">IF(X=0,(IF(Me=0,Sa,Me*Sa)),(IF(Me=0,Sa*X,Me*X*Sa)))</f>
        <v>0</v>
      </c>
      <c r="H541" s="478">
        <f t="shared" ref="H541:H547" si="75">IF(Sum,Sos,0)</f>
        <v>0</v>
      </c>
      <c r="I541" s="479">
        <f t="shared" ref="I541:I547" si="76">IF(Prosent&lt;&gt;0,(Sum*Prosent)/100,0)</f>
        <v>0</v>
      </c>
      <c r="J541" s="480"/>
      <c r="K541" s="357"/>
      <c r="L541" s="481" t="str">
        <f t="shared" ref="L541:L558" si="77">IF(FMVAE&lt;&gt;"",(Sum*mva)-Sum,"")</f>
        <v/>
      </c>
      <c r="M541" s="482"/>
      <c r="N541" s="477">
        <v>0</v>
      </c>
      <c r="O541" s="482"/>
      <c r="P541" s="483">
        <f>'REC. COSTS'!C541</f>
        <v>0</v>
      </c>
      <c r="Q541" s="520">
        <f t="shared" ref="Q541:Q559" si="78">G541+N541+P541</f>
        <v>0</v>
      </c>
      <c r="R541" s="173"/>
      <c r="S541" s="173"/>
    </row>
    <row r="542" spans="1:19" s="1" customFormat="1">
      <c r="A542" s="349">
        <v>402011</v>
      </c>
      <c r="B542" s="388" t="s">
        <v>489</v>
      </c>
      <c r="C542" s="351"/>
      <c r="D542" s="389"/>
      <c r="E542" s="387"/>
      <c r="F542" s="390">
        <f>IF(D542=0,0,+G541)</f>
        <v>0</v>
      </c>
      <c r="G542" s="484">
        <f t="shared" si="74"/>
        <v>0</v>
      </c>
      <c r="H542" s="478">
        <f t="shared" si="75"/>
        <v>0</v>
      </c>
      <c r="I542" s="479">
        <f t="shared" si="76"/>
        <v>0</v>
      </c>
      <c r="J542" s="480"/>
      <c r="K542" s="357"/>
      <c r="L542" s="481" t="str">
        <f t="shared" si="77"/>
        <v/>
      </c>
      <c r="M542" s="482"/>
      <c r="N542" s="484">
        <v>0</v>
      </c>
      <c r="O542" s="482"/>
      <c r="P542" s="485">
        <f>'REC. COSTS'!C542</f>
        <v>0</v>
      </c>
      <c r="Q542" s="520">
        <f t="shared" si="78"/>
        <v>0</v>
      </c>
      <c r="R542" s="173"/>
      <c r="S542" s="173"/>
    </row>
    <row r="543" spans="1:19" s="1" customFormat="1">
      <c r="A543" s="349">
        <v>402020</v>
      </c>
      <c r="B543" s="362" t="s">
        <v>490</v>
      </c>
      <c r="C543" s="351"/>
      <c r="D543" s="387"/>
      <c r="E543" s="387"/>
      <c r="F543" s="372"/>
      <c r="G543" s="484">
        <f t="shared" si="74"/>
        <v>0</v>
      </c>
      <c r="H543" s="478">
        <f t="shared" si="75"/>
        <v>0</v>
      </c>
      <c r="I543" s="479">
        <f t="shared" si="76"/>
        <v>0</v>
      </c>
      <c r="J543" s="480"/>
      <c r="K543" s="357"/>
      <c r="L543" s="481" t="str">
        <f t="shared" si="77"/>
        <v/>
      </c>
      <c r="M543" s="482"/>
      <c r="N543" s="484">
        <v>0</v>
      </c>
      <c r="O543" s="482"/>
      <c r="P543" s="485">
        <f>'REC. COSTS'!C543</f>
        <v>0</v>
      </c>
      <c r="Q543" s="520">
        <f t="shared" si="78"/>
        <v>0</v>
      </c>
      <c r="R543" s="173"/>
      <c r="S543" s="173"/>
    </row>
    <row r="544" spans="1:19" s="1" customFormat="1">
      <c r="A544" s="349">
        <v>402021</v>
      </c>
      <c r="B544" s="388" t="s">
        <v>491</v>
      </c>
      <c r="C544" s="351"/>
      <c r="D544" s="389"/>
      <c r="E544" s="387"/>
      <c r="F544" s="390">
        <f>IF(D544=0,0,+G543)</f>
        <v>0</v>
      </c>
      <c r="G544" s="484">
        <f t="shared" si="74"/>
        <v>0</v>
      </c>
      <c r="H544" s="478">
        <f t="shared" si="75"/>
        <v>0</v>
      </c>
      <c r="I544" s="479">
        <f t="shared" si="76"/>
        <v>0</v>
      </c>
      <c r="J544" s="480"/>
      <c r="K544" s="357"/>
      <c r="L544" s="481" t="str">
        <f t="shared" si="77"/>
        <v/>
      </c>
      <c r="M544" s="482"/>
      <c r="N544" s="484">
        <v>0</v>
      </c>
      <c r="O544" s="482"/>
      <c r="P544" s="485">
        <f>'REC. COSTS'!C544</f>
        <v>0</v>
      </c>
      <c r="Q544" s="520">
        <f t="shared" si="78"/>
        <v>0</v>
      </c>
      <c r="R544" s="173"/>
      <c r="S544" s="173"/>
    </row>
    <row r="545" spans="1:19" s="1" customFormat="1">
      <c r="A545" s="349">
        <v>402090</v>
      </c>
      <c r="B545" s="388" t="s">
        <v>492</v>
      </c>
      <c r="C545" s="351"/>
      <c r="D545" s="387"/>
      <c r="E545" s="387"/>
      <c r="F545" s="372"/>
      <c r="G545" s="484">
        <f t="shared" si="74"/>
        <v>0</v>
      </c>
      <c r="H545" s="478">
        <f t="shared" si="75"/>
        <v>0</v>
      </c>
      <c r="I545" s="479">
        <f t="shared" si="76"/>
        <v>0</v>
      </c>
      <c r="J545" s="480"/>
      <c r="K545" s="357"/>
      <c r="L545" s="481" t="str">
        <f t="shared" si="77"/>
        <v/>
      </c>
      <c r="M545" s="482"/>
      <c r="N545" s="484">
        <v>0</v>
      </c>
      <c r="O545" s="482"/>
      <c r="P545" s="485">
        <f>'REC. COSTS'!C545</f>
        <v>0</v>
      </c>
      <c r="Q545" s="520">
        <f t="shared" si="78"/>
        <v>0</v>
      </c>
      <c r="R545" s="173"/>
      <c r="S545" s="173"/>
    </row>
    <row r="546" spans="1:19" s="1" customFormat="1">
      <c r="A546" s="349">
        <v>402091</v>
      </c>
      <c r="B546" s="362" t="s">
        <v>493</v>
      </c>
      <c r="C546" s="351"/>
      <c r="D546" s="389"/>
      <c r="E546" s="387"/>
      <c r="F546" s="390">
        <f>IF(D546=0,0,+G545)</f>
        <v>0</v>
      </c>
      <c r="G546" s="484">
        <f t="shared" si="74"/>
        <v>0</v>
      </c>
      <c r="H546" s="478">
        <f t="shared" si="75"/>
        <v>0</v>
      </c>
      <c r="I546" s="479">
        <f t="shared" si="76"/>
        <v>0</v>
      </c>
      <c r="J546" s="480"/>
      <c r="K546" s="357"/>
      <c r="L546" s="481" t="str">
        <f t="shared" si="77"/>
        <v/>
      </c>
      <c r="M546" s="482"/>
      <c r="N546" s="484">
        <v>0</v>
      </c>
      <c r="O546" s="482"/>
      <c r="P546" s="485">
        <f>'REC. COSTS'!C546</f>
        <v>0</v>
      </c>
      <c r="Q546" s="520">
        <f t="shared" si="78"/>
        <v>0</v>
      </c>
      <c r="R546" s="173"/>
      <c r="S546" s="173"/>
    </row>
    <row r="547" spans="1:19" s="1" customFormat="1">
      <c r="A547" s="349">
        <v>404092</v>
      </c>
      <c r="B547" s="388" t="s">
        <v>223</v>
      </c>
      <c r="C547" s="351"/>
      <c r="D547" s="387"/>
      <c r="E547" s="387"/>
      <c r="F547" s="372"/>
      <c r="G547" s="484">
        <f t="shared" si="74"/>
        <v>0</v>
      </c>
      <c r="H547" s="478">
        <f t="shared" si="75"/>
        <v>0</v>
      </c>
      <c r="I547" s="479">
        <f t="shared" si="76"/>
        <v>0</v>
      </c>
      <c r="J547" s="480"/>
      <c r="K547" s="357"/>
      <c r="L547" s="481" t="str">
        <f t="shared" si="77"/>
        <v/>
      </c>
      <c r="M547" s="482"/>
      <c r="N547" s="484">
        <v>0</v>
      </c>
      <c r="O547" s="482"/>
      <c r="P547" s="485">
        <f>'REC. COSTS'!C547</f>
        <v>0</v>
      </c>
      <c r="Q547" s="520">
        <f t="shared" si="78"/>
        <v>0</v>
      </c>
      <c r="R547" s="173"/>
      <c r="S547" s="173"/>
    </row>
    <row r="548" spans="1:19" s="1" customFormat="1">
      <c r="A548" s="349">
        <v>404095</v>
      </c>
      <c r="B548" s="362" t="s">
        <v>186</v>
      </c>
      <c r="C548" s="351"/>
      <c r="D548" s="391"/>
      <c r="E548" s="391"/>
      <c r="F548" s="367"/>
      <c r="G548" s="501">
        <f>SUM(I541:I547)</f>
        <v>0</v>
      </c>
      <c r="H548" s="368"/>
      <c r="I548" s="486" t="s">
        <v>723</v>
      </c>
      <c r="J548" s="486"/>
      <c r="K548" s="510"/>
      <c r="L548" s="481"/>
      <c r="M548" s="482"/>
      <c r="N548" s="501">
        <v>0</v>
      </c>
      <c r="O548" s="482"/>
      <c r="P548" s="485">
        <f>'REC. COSTS'!C548</f>
        <v>0</v>
      </c>
      <c r="Q548" s="520">
        <f t="shared" si="78"/>
        <v>0</v>
      </c>
      <c r="R548" s="173"/>
      <c r="S548" s="173"/>
    </row>
    <row r="549" spans="1:19" s="1" customFormat="1">
      <c r="A549" s="349">
        <v>407012</v>
      </c>
      <c r="B549" s="362" t="s">
        <v>494</v>
      </c>
      <c r="C549" s="351"/>
      <c r="D549" s="387"/>
      <c r="E549" s="387"/>
      <c r="F549" s="372"/>
      <c r="G549" s="484">
        <f t="shared" ref="G549:G558" si="79">IF(X=0,(IF(Me=0,Sa,Me*Sa)),(IF(Me=0,Sa*X,Me*X*Sa)))</f>
        <v>0</v>
      </c>
      <c r="H549" s="368"/>
      <c r="I549" s="486"/>
      <c r="J549" s="486"/>
      <c r="K549" s="357"/>
      <c r="L549" s="481" t="str">
        <f t="shared" si="77"/>
        <v/>
      </c>
      <c r="M549" s="482"/>
      <c r="N549" s="484">
        <v>0</v>
      </c>
      <c r="O549" s="482"/>
      <c r="P549" s="485">
        <f>'REC. COSTS'!C549</f>
        <v>0</v>
      </c>
      <c r="Q549" s="520">
        <f t="shared" si="78"/>
        <v>0</v>
      </c>
      <c r="R549" s="173"/>
      <c r="S549" s="173"/>
    </row>
    <row r="550" spans="1:19" s="1" customFormat="1">
      <c r="A550" s="349">
        <v>407017</v>
      </c>
      <c r="B550" s="362" t="s">
        <v>495</v>
      </c>
      <c r="C550" s="351"/>
      <c r="D550" s="387"/>
      <c r="E550" s="387"/>
      <c r="F550" s="372"/>
      <c r="G550" s="484">
        <f t="shared" si="79"/>
        <v>0</v>
      </c>
      <c r="H550" s="368"/>
      <c r="I550" s="486"/>
      <c r="J550" s="486"/>
      <c r="K550" s="357"/>
      <c r="L550" s="481" t="str">
        <f t="shared" si="77"/>
        <v/>
      </c>
      <c r="M550" s="482"/>
      <c r="N550" s="484">
        <v>0</v>
      </c>
      <c r="O550" s="482"/>
      <c r="P550" s="485">
        <f>'REC. COSTS'!C550</f>
        <v>0</v>
      </c>
      <c r="Q550" s="520">
        <f t="shared" si="78"/>
        <v>0</v>
      </c>
      <c r="R550" s="173"/>
      <c r="S550" s="173"/>
    </row>
    <row r="551" spans="1:19" s="1" customFormat="1">
      <c r="A551" s="349">
        <v>407018</v>
      </c>
      <c r="B551" s="362" t="s">
        <v>496</v>
      </c>
      <c r="C551" s="351"/>
      <c r="D551" s="387"/>
      <c r="E551" s="387"/>
      <c r="F551" s="372"/>
      <c r="G551" s="484">
        <f t="shared" si="79"/>
        <v>0</v>
      </c>
      <c r="H551" s="368"/>
      <c r="I551" s="486"/>
      <c r="J551" s="486"/>
      <c r="K551" s="357"/>
      <c r="L551" s="481" t="str">
        <f t="shared" si="77"/>
        <v/>
      </c>
      <c r="M551" s="482"/>
      <c r="N551" s="484">
        <v>0</v>
      </c>
      <c r="O551" s="482"/>
      <c r="P551" s="485">
        <f>'REC. COSTS'!C551</f>
        <v>0</v>
      </c>
      <c r="Q551" s="520">
        <f>G551+N551+P551</f>
        <v>0</v>
      </c>
      <c r="R551" s="173"/>
      <c r="S551" s="173"/>
    </row>
    <row r="552" spans="1:19" s="1" customFormat="1">
      <c r="A552" s="349">
        <v>407020</v>
      </c>
      <c r="B552" s="362" t="s">
        <v>497</v>
      </c>
      <c r="C552" s="351"/>
      <c r="D552" s="387"/>
      <c r="E552" s="387"/>
      <c r="F552" s="372"/>
      <c r="G552" s="484">
        <f t="shared" si="79"/>
        <v>0</v>
      </c>
      <c r="H552" s="368"/>
      <c r="I552" s="486"/>
      <c r="J552" s="486"/>
      <c r="K552" s="357"/>
      <c r="L552" s="481" t="str">
        <f t="shared" si="77"/>
        <v/>
      </c>
      <c r="M552" s="482"/>
      <c r="N552" s="484">
        <v>0</v>
      </c>
      <c r="O552" s="482"/>
      <c r="P552" s="485">
        <f>'REC. COSTS'!C552</f>
        <v>0</v>
      </c>
      <c r="Q552" s="520">
        <f t="shared" si="78"/>
        <v>0</v>
      </c>
      <c r="R552" s="173"/>
      <c r="S552" s="173"/>
    </row>
    <row r="553" spans="1:19" s="1" customFormat="1">
      <c r="A553" s="349">
        <v>407021</v>
      </c>
      <c r="B553" s="362" t="s">
        <v>498</v>
      </c>
      <c r="C553" s="351"/>
      <c r="D553" s="387"/>
      <c r="E553" s="387"/>
      <c r="F553" s="372"/>
      <c r="G553" s="484">
        <f t="shared" si="79"/>
        <v>0</v>
      </c>
      <c r="H553" s="368"/>
      <c r="I553" s="486"/>
      <c r="J553" s="486"/>
      <c r="K553" s="357"/>
      <c r="L553" s="481" t="str">
        <f t="shared" si="77"/>
        <v/>
      </c>
      <c r="M553" s="482"/>
      <c r="N553" s="484">
        <v>0</v>
      </c>
      <c r="O553" s="482"/>
      <c r="P553" s="485">
        <f>'REC. COSTS'!C553</f>
        <v>0</v>
      </c>
      <c r="Q553" s="520">
        <f t="shared" si="78"/>
        <v>0</v>
      </c>
      <c r="R553" s="173"/>
      <c r="S553" s="173"/>
    </row>
    <row r="554" spans="1:19" s="1" customFormat="1">
      <c r="A554" s="349">
        <v>407030</v>
      </c>
      <c r="B554" s="362" t="s">
        <v>499</v>
      </c>
      <c r="C554" s="351"/>
      <c r="D554" s="387"/>
      <c r="E554" s="387"/>
      <c r="F554" s="372"/>
      <c r="G554" s="484">
        <f t="shared" si="79"/>
        <v>0</v>
      </c>
      <c r="H554" s="368"/>
      <c r="I554" s="486"/>
      <c r="J554" s="486"/>
      <c r="K554" s="357"/>
      <c r="L554" s="481" t="str">
        <f t="shared" si="77"/>
        <v/>
      </c>
      <c r="M554" s="482"/>
      <c r="N554" s="484">
        <v>0</v>
      </c>
      <c r="O554" s="482"/>
      <c r="P554" s="485">
        <f>'REC. COSTS'!C554</f>
        <v>0</v>
      </c>
      <c r="Q554" s="520">
        <f t="shared" si="78"/>
        <v>0</v>
      </c>
      <c r="R554" s="173"/>
      <c r="S554" s="173"/>
    </row>
    <row r="555" spans="1:19" s="1" customFormat="1">
      <c r="A555" s="349">
        <v>409027</v>
      </c>
      <c r="B555" s="362" t="s">
        <v>294</v>
      </c>
      <c r="C555" s="351"/>
      <c r="D555" s="387"/>
      <c r="E555" s="387"/>
      <c r="F555" s="372"/>
      <c r="G555" s="484">
        <f t="shared" si="79"/>
        <v>0</v>
      </c>
      <c r="H555" s="368"/>
      <c r="I555" s="486"/>
      <c r="J555" s="486"/>
      <c r="K555" s="357"/>
      <c r="L555" s="481" t="str">
        <f t="shared" si="77"/>
        <v/>
      </c>
      <c r="M555" s="482"/>
      <c r="N555" s="484">
        <v>0</v>
      </c>
      <c r="O555" s="482"/>
      <c r="P555" s="485">
        <f>'REC. COSTS'!C555</f>
        <v>0</v>
      </c>
      <c r="Q555" s="520">
        <f t="shared" si="78"/>
        <v>0</v>
      </c>
      <c r="R555" s="173"/>
      <c r="S555" s="173"/>
    </row>
    <row r="556" spans="1:19" s="1" customFormat="1">
      <c r="A556" s="349">
        <v>409050</v>
      </c>
      <c r="B556" s="388" t="s">
        <v>298</v>
      </c>
      <c r="C556" s="351"/>
      <c r="D556" s="387"/>
      <c r="E556" s="387"/>
      <c r="F556" s="372"/>
      <c r="G556" s="484">
        <f t="shared" si="79"/>
        <v>0</v>
      </c>
      <c r="H556" s="368"/>
      <c r="I556" s="486"/>
      <c r="J556" s="486"/>
      <c r="K556" s="357"/>
      <c r="L556" s="481" t="str">
        <f t="shared" si="77"/>
        <v/>
      </c>
      <c r="M556" s="482"/>
      <c r="N556" s="484">
        <v>0</v>
      </c>
      <c r="O556" s="482"/>
      <c r="P556" s="485">
        <f>'REC. COSTS'!C556</f>
        <v>0</v>
      </c>
      <c r="Q556" s="520">
        <f t="shared" si="78"/>
        <v>0</v>
      </c>
      <c r="R556" s="173"/>
      <c r="S556" s="173"/>
    </row>
    <row r="557" spans="1:19" s="1" customFormat="1">
      <c r="A557" s="349">
        <v>409064</v>
      </c>
      <c r="B557" s="362" t="s">
        <v>302</v>
      </c>
      <c r="C557" s="351"/>
      <c r="D557" s="387"/>
      <c r="E557" s="387"/>
      <c r="F557" s="372"/>
      <c r="G557" s="484">
        <f t="shared" si="79"/>
        <v>0</v>
      </c>
      <c r="H557" s="368"/>
      <c r="I557" s="486"/>
      <c r="J557" s="486"/>
      <c r="K557" s="357"/>
      <c r="L557" s="481" t="str">
        <f t="shared" si="77"/>
        <v/>
      </c>
      <c r="M557" s="482"/>
      <c r="N557" s="484">
        <v>0</v>
      </c>
      <c r="O557" s="482"/>
      <c r="P557" s="485">
        <f>'REC. COSTS'!C557</f>
        <v>0</v>
      </c>
      <c r="Q557" s="520">
        <f t="shared" si="78"/>
        <v>0</v>
      </c>
      <c r="R557" s="173"/>
      <c r="S557" s="173"/>
    </row>
    <row r="558" spans="1:19" s="1" customFormat="1">
      <c r="A558" s="349">
        <v>409069</v>
      </c>
      <c r="B558" s="374" t="s">
        <v>193</v>
      </c>
      <c r="C558" s="375" t="s">
        <v>720</v>
      </c>
      <c r="D558" s="376"/>
      <c r="E558" s="376"/>
      <c r="F558" s="377"/>
      <c r="G558" s="488">
        <f t="shared" si="79"/>
        <v>0</v>
      </c>
      <c r="H558" s="368"/>
      <c r="I558" s="480"/>
      <c r="J558" s="480"/>
      <c r="K558" s="357"/>
      <c r="L558" s="481" t="str">
        <f t="shared" si="77"/>
        <v/>
      </c>
      <c r="M558" s="482"/>
      <c r="N558" s="488">
        <v>0</v>
      </c>
      <c r="O558" s="482"/>
      <c r="P558" s="490">
        <f>'REC. COSTS'!C558</f>
        <v>0</v>
      </c>
      <c r="Q558" s="520">
        <f t="shared" si="78"/>
        <v>0</v>
      </c>
      <c r="R558" s="173"/>
      <c r="S558" s="173"/>
    </row>
    <row r="559" spans="1:19" s="1" customFormat="1" ht="14" thickBot="1">
      <c r="A559" s="379" t="s">
        <v>149</v>
      </c>
      <c r="B559" s="380"/>
      <c r="C559" s="400"/>
      <c r="D559" s="356"/>
      <c r="E559" s="382"/>
      <c r="F559" s="398" t="s">
        <v>722</v>
      </c>
      <c r="G559" s="497">
        <f>SUM(G541:G558)</f>
        <v>0</v>
      </c>
      <c r="H559" s="368"/>
      <c r="I559" s="480"/>
      <c r="J559" s="480"/>
      <c r="K559" s="348"/>
      <c r="L559" s="497">
        <f>SUM(L541:L558)</f>
        <v>0</v>
      </c>
      <c r="M559" s="482"/>
      <c r="N559" s="497">
        <v>0</v>
      </c>
      <c r="O559" s="482"/>
      <c r="P559" s="498">
        <f>SUM(P541:P558)</f>
        <v>0</v>
      </c>
      <c r="Q559" s="520">
        <f t="shared" si="78"/>
        <v>0</v>
      </c>
      <c r="R559" s="173"/>
      <c r="S559" s="173"/>
    </row>
    <row r="560" spans="1:19" s="1" customFormat="1" ht="0.75" customHeight="1" thickTop="1">
      <c r="A560" s="385"/>
      <c r="B560" s="380"/>
      <c r="C560" s="381"/>
      <c r="D560" s="356"/>
      <c r="E560" s="382"/>
      <c r="F560" s="398"/>
      <c r="G560" s="480"/>
      <c r="H560" s="368"/>
      <c r="I560" s="480"/>
      <c r="J560" s="480"/>
      <c r="K560" s="348"/>
      <c r="L560" s="480"/>
      <c r="M560" s="482"/>
      <c r="N560" s="480"/>
      <c r="O560" s="482"/>
      <c r="P560" s="500"/>
      <c r="Q560" s="520"/>
      <c r="R560" s="173"/>
      <c r="S560" s="173"/>
    </row>
    <row r="561" spans="1:19" s="1" customFormat="1" ht="24.75" customHeight="1" thickTop="1">
      <c r="A561" s="345" t="s">
        <v>162</v>
      </c>
      <c r="B561" s="386"/>
      <c r="C561" s="381"/>
      <c r="D561" s="452" t="s">
        <v>41</v>
      </c>
      <c r="E561" s="453" t="s">
        <v>13</v>
      </c>
      <c r="F561" s="452" t="s">
        <v>14</v>
      </c>
      <c r="G561" s="473" t="s">
        <v>15</v>
      </c>
      <c r="H561" s="452" t="s">
        <v>16</v>
      </c>
      <c r="I561" s="474" t="s">
        <v>17</v>
      </c>
      <c r="J561" s="474"/>
      <c r="K561" s="348"/>
      <c r="L561" s="473" t="s">
        <v>18</v>
      </c>
      <c r="M561" s="476"/>
      <c r="N561" s="473" t="s">
        <v>15</v>
      </c>
      <c r="O561" s="476"/>
      <c r="P561" s="473" t="s">
        <v>740</v>
      </c>
      <c r="Q561" s="520"/>
      <c r="R561" s="173"/>
      <c r="S561" s="173"/>
    </row>
    <row r="562" spans="1:19" s="1" customFormat="1">
      <c r="A562" s="349">
        <v>412110</v>
      </c>
      <c r="B562" s="362" t="s">
        <v>500</v>
      </c>
      <c r="C562" s="351"/>
      <c r="D562" s="387"/>
      <c r="E562" s="387"/>
      <c r="F562" s="372"/>
      <c r="G562" s="477">
        <f t="shared" ref="G562:G570" si="80">IF(X=0,(IF(Me=0,Sa,Me*Sa)),(IF(Me=0,Sa*X,Me*X*Sa)))</f>
        <v>0</v>
      </c>
      <c r="H562" s="478">
        <f t="shared" ref="H562:H570" si="81">IF(Sum,Sos,0)</f>
        <v>0</v>
      </c>
      <c r="I562" s="479">
        <f t="shared" ref="I562:I570" si="82">IF(Prosent&lt;&gt;0,(Sum*Prosent)/100,0)</f>
        <v>0</v>
      </c>
      <c r="J562" s="480"/>
      <c r="K562" s="357"/>
      <c r="L562" s="481" t="str">
        <f t="shared" ref="L562:L582" si="83">IF(FMVAE&lt;&gt;"",(Sum*mva)-Sum,"")</f>
        <v/>
      </c>
      <c r="M562" s="482"/>
      <c r="N562" s="477">
        <v>0</v>
      </c>
      <c r="O562" s="482"/>
      <c r="P562" s="483">
        <f>'REC. COSTS'!C562</f>
        <v>0</v>
      </c>
      <c r="Q562" s="520">
        <f t="shared" ref="Q562:Q583" si="84">G562+N562+P562</f>
        <v>0</v>
      </c>
      <c r="R562" s="173"/>
      <c r="S562" s="173"/>
    </row>
    <row r="563" spans="1:19" s="1" customFormat="1">
      <c r="A563" s="349">
        <v>412111</v>
      </c>
      <c r="B563" s="388" t="s">
        <v>501</v>
      </c>
      <c r="C563" s="351"/>
      <c r="D563" s="389"/>
      <c r="E563" s="387"/>
      <c r="F563" s="390">
        <f>IF(D563=0,0,+G562)</f>
        <v>0</v>
      </c>
      <c r="G563" s="484">
        <f t="shared" si="80"/>
        <v>0</v>
      </c>
      <c r="H563" s="478">
        <f t="shared" si="81"/>
        <v>0</v>
      </c>
      <c r="I563" s="479">
        <f t="shared" si="82"/>
        <v>0</v>
      </c>
      <c r="J563" s="480"/>
      <c r="K563" s="357"/>
      <c r="L563" s="481" t="str">
        <f t="shared" si="83"/>
        <v/>
      </c>
      <c r="M563" s="482"/>
      <c r="N563" s="484">
        <v>0</v>
      </c>
      <c r="O563" s="482"/>
      <c r="P563" s="485">
        <f>'REC. COSTS'!C563</f>
        <v>0</v>
      </c>
      <c r="Q563" s="520">
        <f t="shared" si="84"/>
        <v>0</v>
      </c>
      <c r="R563" s="173"/>
      <c r="S563" s="173"/>
    </row>
    <row r="564" spans="1:19" s="1" customFormat="1">
      <c r="A564" s="349">
        <v>412112</v>
      </c>
      <c r="B564" s="362" t="s">
        <v>502</v>
      </c>
      <c r="C564" s="351"/>
      <c r="D564" s="387"/>
      <c r="E564" s="387"/>
      <c r="F564" s="372"/>
      <c r="G564" s="484">
        <f t="shared" si="80"/>
        <v>0</v>
      </c>
      <c r="H564" s="478">
        <f t="shared" si="81"/>
        <v>0</v>
      </c>
      <c r="I564" s="479">
        <f t="shared" si="82"/>
        <v>0</v>
      </c>
      <c r="J564" s="480"/>
      <c r="K564" s="357"/>
      <c r="L564" s="481" t="str">
        <f t="shared" si="83"/>
        <v/>
      </c>
      <c r="M564" s="482"/>
      <c r="N564" s="484">
        <v>0</v>
      </c>
      <c r="O564" s="482"/>
      <c r="P564" s="485">
        <f>'REC. COSTS'!C564</f>
        <v>0</v>
      </c>
      <c r="Q564" s="520">
        <f t="shared" si="84"/>
        <v>0</v>
      </c>
      <c r="R564" s="173"/>
      <c r="S564" s="173"/>
    </row>
    <row r="565" spans="1:19" s="1" customFormat="1">
      <c r="A565" s="349">
        <v>412113</v>
      </c>
      <c r="B565" s="388" t="s">
        <v>503</v>
      </c>
      <c r="C565" s="351"/>
      <c r="D565" s="389"/>
      <c r="E565" s="387"/>
      <c r="F565" s="390">
        <f>IF(D565=0,0,+G564)</f>
        <v>0</v>
      </c>
      <c r="G565" s="484">
        <f t="shared" si="80"/>
        <v>0</v>
      </c>
      <c r="H565" s="478">
        <f t="shared" si="81"/>
        <v>0</v>
      </c>
      <c r="I565" s="479">
        <f t="shared" si="82"/>
        <v>0</v>
      </c>
      <c r="J565" s="480"/>
      <c r="K565" s="357"/>
      <c r="L565" s="481" t="str">
        <f t="shared" si="83"/>
        <v/>
      </c>
      <c r="M565" s="482"/>
      <c r="N565" s="484">
        <v>0</v>
      </c>
      <c r="O565" s="482"/>
      <c r="P565" s="485">
        <f>'REC. COSTS'!C565</f>
        <v>0</v>
      </c>
      <c r="Q565" s="520">
        <f t="shared" si="84"/>
        <v>0</v>
      </c>
      <c r="R565" s="173"/>
      <c r="S565" s="173"/>
    </row>
    <row r="566" spans="1:19" s="1" customFormat="1">
      <c r="A566" s="349">
        <v>412114</v>
      </c>
      <c r="B566" s="362" t="s">
        <v>474</v>
      </c>
      <c r="C566" s="351"/>
      <c r="D566" s="387"/>
      <c r="E566" s="387"/>
      <c r="F566" s="372"/>
      <c r="G566" s="484">
        <f t="shared" si="80"/>
        <v>0</v>
      </c>
      <c r="H566" s="478">
        <f t="shared" si="81"/>
        <v>0</v>
      </c>
      <c r="I566" s="479">
        <f t="shared" si="82"/>
        <v>0</v>
      </c>
      <c r="J566" s="480"/>
      <c r="K566" s="357"/>
      <c r="L566" s="481" t="str">
        <f t="shared" si="83"/>
        <v/>
      </c>
      <c r="M566" s="482"/>
      <c r="N566" s="484">
        <v>0</v>
      </c>
      <c r="O566" s="482"/>
      <c r="P566" s="485">
        <f>'REC. COSTS'!C566</f>
        <v>0</v>
      </c>
      <c r="Q566" s="520">
        <f t="shared" si="84"/>
        <v>0</v>
      </c>
      <c r="R566" s="173"/>
      <c r="S566" s="173"/>
    </row>
    <row r="567" spans="1:19" s="1" customFormat="1">
      <c r="A567" s="349">
        <v>412115</v>
      </c>
      <c r="B567" s="388" t="s">
        <v>475</v>
      </c>
      <c r="C567" s="351"/>
      <c r="D567" s="389"/>
      <c r="E567" s="387"/>
      <c r="F567" s="390">
        <f>IF(D567=0,0,+G566)</f>
        <v>0</v>
      </c>
      <c r="G567" s="484">
        <f t="shared" si="80"/>
        <v>0</v>
      </c>
      <c r="H567" s="478">
        <f t="shared" si="81"/>
        <v>0</v>
      </c>
      <c r="I567" s="479">
        <f t="shared" si="82"/>
        <v>0</v>
      </c>
      <c r="J567" s="480"/>
      <c r="K567" s="357"/>
      <c r="L567" s="481" t="str">
        <f t="shared" si="83"/>
        <v/>
      </c>
      <c r="M567" s="482"/>
      <c r="N567" s="484">
        <v>0</v>
      </c>
      <c r="O567" s="482"/>
      <c r="P567" s="485">
        <f>'REC. COSTS'!C567</f>
        <v>0</v>
      </c>
      <c r="Q567" s="520">
        <f t="shared" si="84"/>
        <v>0</v>
      </c>
      <c r="R567" s="173"/>
      <c r="S567" s="173"/>
    </row>
    <row r="568" spans="1:19" s="1" customFormat="1">
      <c r="A568" s="349">
        <v>412190</v>
      </c>
      <c r="B568" s="362" t="s">
        <v>504</v>
      </c>
      <c r="C568" s="351"/>
      <c r="D568" s="387"/>
      <c r="E568" s="387"/>
      <c r="F568" s="372"/>
      <c r="G568" s="484">
        <f t="shared" si="80"/>
        <v>0</v>
      </c>
      <c r="H568" s="478">
        <f t="shared" si="81"/>
        <v>0</v>
      </c>
      <c r="I568" s="479">
        <f t="shared" si="82"/>
        <v>0</v>
      </c>
      <c r="J568" s="480"/>
      <c r="K568" s="357"/>
      <c r="L568" s="481" t="str">
        <f t="shared" si="83"/>
        <v/>
      </c>
      <c r="M568" s="482"/>
      <c r="N568" s="484">
        <v>0</v>
      </c>
      <c r="O568" s="482"/>
      <c r="P568" s="485">
        <f>'REC. COSTS'!C568</f>
        <v>0</v>
      </c>
      <c r="Q568" s="520">
        <f t="shared" si="84"/>
        <v>0</v>
      </c>
      <c r="R568" s="173"/>
      <c r="S568" s="173"/>
    </row>
    <row r="569" spans="1:19" s="1" customFormat="1">
      <c r="A569" s="349">
        <v>412191</v>
      </c>
      <c r="B569" s="362" t="s">
        <v>505</v>
      </c>
      <c r="C569" s="351"/>
      <c r="D569" s="402"/>
      <c r="E569" s="387"/>
      <c r="F569" s="390">
        <f>IF(D569=0,0,+G568)</f>
        <v>0</v>
      </c>
      <c r="G569" s="484">
        <f t="shared" si="80"/>
        <v>0</v>
      </c>
      <c r="H569" s="478">
        <f t="shared" si="81"/>
        <v>0</v>
      </c>
      <c r="I569" s="479">
        <f t="shared" si="82"/>
        <v>0</v>
      </c>
      <c r="J569" s="480"/>
      <c r="K569" s="357"/>
      <c r="L569" s="481" t="str">
        <f t="shared" si="83"/>
        <v/>
      </c>
      <c r="M569" s="482"/>
      <c r="N569" s="484">
        <v>0</v>
      </c>
      <c r="O569" s="482"/>
      <c r="P569" s="485">
        <f>'REC. COSTS'!C569</f>
        <v>0</v>
      </c>
      <c r="Q569" s="520">
        <f t="shared" si="84"/>
        <v>0</v>
      </c>
      <c r="R569" s="173"/>
      <c r="S569" s="173"/>
    </row>
    <row r="570" spans="1:19" s="1" customFormat="1">
      <c r="A570" s="349">
        <v>414092</v>
      </c>
      <c r="B570" s="362" t="s">
        <v>223</v>
      </c>
      <c r="C570" s="351"/>
      <c r="D570" s="387"/>
      <c r="E570" s="387"/>
      <c r="F570" s="372"/>
      <c r="G570" s="484">
        <f t="shared" si="80"/>
        <v>0</v>
      </c>
      <c r="H570" s="478">
        <f t="shared" si="81"/>
        <v>0</v>
      </c>
      <c r="I570" s="479">
        <f t="shared" si="82"/>
        <v>0</v>
      </c>
      <c r="J570" s="480"/>
      <c r="K570" s="357"/>
      <c r="L570" s="481" t="str">
        <f t="shared" si="83"/>
        <v/>
      </c>
      <c r="M570" s="482"/>
      <c r="N570" s="484">
        <v>0</v>
      </c>
      <c r="O570" s="482"/>
      <c r="P570" s="485">
        <f>'REC. COSTS'!C570</f>
        <v>0</v>
      </c>
      <c r="Q570" s="520">
        <f t="shared" si="84"/>
        <v>0</v>
      </c>
      <c r="R570" s="173"/>
      <c r="S570" s="173"/>
    </row>
    <row r="571" spans="1:19" s="1" customFormat="1">
      <c r="A571" s="349">
        <v>414095</v>
      </c>
      <c r="B571" s="362" t="s">
        <v>186</v>
      </c>
      <c r="C571" s="351"/>
      <c r="D571" s="391"/>
      <c r="E571" s="391"/>
      <c r="F571" s="367"/>
      <c r="G571" s="501">
        <f>SUM(I562:I570)</f>
        <v>0</v>
      </c>
      <c r="H571" s="356"/>
      <c r="I571" s="486" t="s">
        <v>723</v>
      </c>
      <c r="J571" s="486"/>
      <c r="K571" s="510"/>
      <c r="L571" s="481"/>
      <c r="M571" s="482"/>
      <c r="N571" s="501">
        <v>0</v>
      </c>
      <c r="O571" s="482"/>
      <c r="P571" s="485">
        <f>'REC. COSTS'!C571</f>
        <v>0</v>
      </c>
      <c r="Q571" s="520">
        <f t="shared" si="84"/>
        <v>0</v>
      </c>
      <c r="R571" s="173"/>
      <c r="S571" s="173"/>
    </row>
    <row r="572" spans="1:19" s="1" customFormat="1">
      <c r="A572" s="349">
        <v>417110</v>
      </c>
      <c r="B572" s="362" t="s">
        <v>506</v>
      </c>
      <c r="C572" s="351"/>
      <c r="D572" s="387"/>
      <c r="E572" s="387"/>
      <c r="F572" s="372"/>
      <c r="G572" s="484">
        <f t="shared" ref="G572:G582" si="85">IF(X=0,(IF(Me=0,Sa,Me*Sa)),(IF(Me=0,Sa*X,Me*X*Sa)))</f>
        <v>0</v>
      </c>
      <c r="H572" s="369"/>
      <c r="I572" s="480"/>
      <c r="J572" s="480"/>
      <c r="K572" s="357"/>
      <c r="L572" s="481" t="str">
        <f t="shared" si="83"/>
        <v/>
      </c>
      <c r="M572" s="482"/>
      <c r="N572" s="484">
        <v>0</v>
      </c>
      <c r="O572" s="482"/>
      <c r="P572" s="485">
        <f>'REC. COSTS'!C572</f>
        <v>0</v>
      </c>
      <c r="Q572" s="520">
        <f t="shared" si="84"/>
        <v>0</v>
      </c>
      <c r="R572" s="173"/>
      <c r="S572" s="173"/>
    </row>
    <row r="573" spans="1:19" s="1" customFormat="1">
      <c r="A573" s="349">
        <v>417111</v>
      </c>
      <c r="B573" s="362" t="s">
        <v>507</v>
      </c>
      <c r="C573" s="351"/>
      <c r="D573" s="387"/>
      <c r="E573" s="387"/>
      <c r="F573" s="372"/>
      <c r="G573" s="484">
        <f t="shared" si="85"/>
        <v>0</v>
      </c>
      <c r="H573" s="369"/>
      <c r="I573" s="480"/>
      <c r="J573" s="480"/>
      <c r="K573" s="357"/>
      <c r="L573" s="481" t="str">
        <f t="shared" si="83"/>
        <v/>
      </c>
      <c r="M573" s="482"/>
      <c r="N573" s="484">
        <v>0</v>
      </c>
      <c r="O573" s="482"/>
      <c r="P573" s="485">
        <f>'REC. COSTS'!C573</f>
        <v>0</v>
      </c>
      <c r="Q573" s="520">
        <f t="shared" si="84"/>
        <v>0</v>
      </c>
      <c r="R573" s="173"/>
      <c r="S573" s="173"/>
    </row>
    <row r="574" spans="1:19" s="1" customFormat="1">
      <c r="A574" s="349">
        <v>417112</v>
      </c>
      <c r="B574" s="388" t="s">
        <v>508</v>
      </c>
      <c r="C574" s="351"/>
      <c r="D574" s="387"/>
      <c r="E574" s="387"/>
      <c r="F574" s="372"/>
      <c r="G574" s="484">
        <f t="shared" si="85"/>
        <v>0</v>
      </c>
      <c r="H574" s="369"/>
      <c r="I574" s="480"/>
      <c r="J574" s="480"/>
      <c r="K574" s="357"/>
      <c r="L574" s="481" t="str">
        <f t="shared" si="83"/>
        <v/>
      </c>
      <c r="M574" s="482"/>
      <c r="N574" s="484">
        <v>0</v>
      </c>
      <c r="O574" s="482"/>
      <c r="P574" s="485">
        <f>'REC. COSTS'!C574</f>
        <v>0</v>
      </c>
      <c r="Q574" s="520">
        <f t="shared" si="84"/>
        <v>0</v>
      </c>
      <c r="R574" s="173"/>
      <c r="S574" s="173"/>
    </row>
    <row r="575" spans="1:19" s="1" customFormat="1">
      <c r="A575" s="349">
        <v>417113</v>
      </c>
      <c r="B575" s="362" t="s">
        <v>509</v>
      </c>
      <c r="C575" s="351"/>
      <c r="D575" s="387"/>
      <c r="E575" s="387"/>
      <c r="F575" s="372"/>
      <c r="G575" s="484">
        <f t="shared" si="85"/>
        <v>0</v>
      </c>
      <c r="H575" s="369"/>
      <c r="I575" s="480"/>
      <c r="J575" s="480"/>
      <c r="K575" s="357"/>
      <c r="L575" s="481" t="str">
        <f t="shared" si="83"/>
        <v/>
      </c>
      <c r="M575" s="482"/>
      <c r="N575" s="484">
        <v>0</v>
      </c>
      <c r="O575" s="482"/>
      <c r="P575" s="485">
        <f>'REC. COSTS'!C575</f>
        <v>0</v>
      </c>
      <c r="Q575" s="520">
        <f t="shared" si="84"/>
        <v>0</v>
      </c>
      <c r="R575" s="173"/>
      <c r="S575" s="173"/>
    </row>
    <row r="576" spans="1:19" s="1" customFormat="1">
      <c r="A576" s="349">
        <v>417120</v>
      </c>
      <c r="B576" s="388" t="s">
        <v>510</v>
      </c>
      <c r="C576" s="351"/>
      <c r="D576" s="387"/>
      <c r="E576" s="387"/>
      <c r="F576" s="372"/>
      <c r="G576" s="484">
        <f t="shared" si="85"/>
        <v>0</v>
      </c>
      <c r="H576" s="369"/>
      <c r="I576" s="480"/>
      <c r="J576" s="480"/>
      <c r="K576" s="357"/>
      <c r="L576" s="481" t="str">
        <f t="shared" si="83"/>
        <v/>
      </c>
      <c r="M576" s="482"/>
      <c r="N576" s="484">
        <v>0</v>
      </c>
      <c r="O576" s="482"/>
      <c r="P576" s="485">
        <f>'REC. COSTS'!C576</f>
        <v>0</v>
      </c>
      <c r="Q576" s="520">
        <f t="shared" si="84"/>
        <v>0</v>
      </c>
      <c r="R576" s="173"/>
      <c r="S576" s="173"/>
    </row>
    <row r="577" spans="1:19" s="1" customFormat="1">
      <c r="A577" s="349">
        <v>417121</v>
      </c>
      <c r="B577" s="362" t="s">
        <v>511</v>
      </c>
      <c r="C577" s="351"/>
      <c r="D577" s="387"/>
      <c r="E577" s="387"/>
      <c r="F577" s="372"/>
      <c r="G577" s="484">
        <f t="shared" si="85"/>
        <v>0</v>
      </c>
      <c r="H577" s="369"/>
      <c r="I577" s="480"/>
      <c r="J577" s="480"/>
      <c r="K577" s="357"/>
      <c r="L577" s="481" t="str">
        <f t="shared" si="83"/>
        <v/>
      </c>
      <c r="M577" s="482"/>
      <c r="N577" s="484">
        <v>0</v>
      </c>
      <c r="O577" s="482"/>
      <c r="P577" s="485">
        <f>'REC. COSTS'!C577</f>
        <v>0</v>
      </c>
      <c r="Q577" s="520">
        <f t="shared" si="84"/>
        <v>0</v>
      </c>
      <c r="R577" s="173"/>
      <c r="S577" s="173"/>
    </row>
    <row r="578" spans="1:19" s="1" customFormat="1">
      <c r="A578" s="349">
        <v>417127</v>
      </c>
      <c r="B578" s="388" t="s">
        <v>512</v>
      </c>
      <c r="C578" s="351"/>
      <c r="D578" s="387"/>
      <c r="E578" s="387"/>
      <c r="F578" s="372"/>
      <c r="G578" s="484">
        <f t="shared" si="85"/>
        <v>0</v>
      </c>
      <c r="H578" s="369"/>
      <c r="I578" s="480"/>
      <c r="J578" s="480"/>
      <c r="K578" s="357"/>
      <c r="L578" s="481" t="str">
        <f t="shared" si="83"/>
        <v/>
      </c>
      <c r="M578" s="482"/>
      <c r="N578" s="484">
        <v>0</v>
      </c>
      <c r="O578" s="482"/>
      <c r="P578" s="485">
        <f>'REC. COSTS'!C578</f>
        <v>0</v>
      </c>
      <c r="Q578" s="520">
        <f t="shared" si="84"/>
        <v>0</v>
      </c>
      <c r="R578" s="173"/>
      <c r="S578" s="173"/>
    </row>
    <row r="579" spans="1:19" s="1" customFormat="1">
      <c r="A579" s="349">
        <v>417130</v>
      </c>
      <c r="B579" s="362" t="s">
        <v>737</v>
      </c>
      <c r="C579" s="351"/>
      <c r="D579" s="387"/>
      <c r="E579" s="387"/>
      <c r="F579" s="372"/>
      <c r="G579" s="484">
        <f t="shared" si="85"/>
        <v>0</v>
      </c>
      <c r="H579" s="369"/>
      <c r="I579" s="480"/>
      <c r="J579" s="480"/>
      <c r="K579" s="357"/>
      <c r="L579" s="481" t="str">
        <f t="shared" si="83"/>
        <v/>
      </c>
      <c r="M579" s="482"/>
      <c r="N579" s="484">
        <v>0</v>
      </c>
      <c r="O579" s="482"/>
      <c r="P579" s="485">
        <f>'REC. COSTS'!C579</f>
        <v>0</v>
      </c>
      <c r="Q579" s="520">
        <f t="shared" si="84"/>
        <v>0</v>
      </c>
      <c r="R579" s="173"/>
      <c r="S579" s="173"/>
    </row>
    <row r="580" spans="1:19" s="1" customFormat="1">
      <c r="A580" s="349">
        <v>419027</v>
      </c>
      <c r="B580" s="388" t="s">
        <v>294</v>
      </c>
      <c r="C580" s="351"/>
      <c r="D580" s="387"/>
      <c r="E580" s="387"/>
      <c r="F580" s="372"/>
      <c r="G580" s="484">
        <f t="shared" si="85"/>
        <v>0</v>
      </c>
      <c r="H580" s="369"/>
      <c r="I580" s="480"/>
      <c r="J580" s="480"/>
      <c r="K580" s="357"/>
      <c r="L580" s="481" t="str">
        <f t="shared" si="83"/>
        <v/>
      </c>
      <c r="M580" s="482"/>
      <c r="N580" s="484">
        <v>0</v>
      </c>
      <c r="O580" s="482"/>
      <c r="P580" s="485">
        <f>'REC. COSTS'!C580</f>
        <v>0</v>
      </c>
      <c r="Q580" s="520">
        <f t="shared" si="84"/>
        <v>0</v>
      </c>
      <c r="R580" s="173"/>
      <c r="S580" s="173"/>
    </row>
    <row r="581" spans="1:19" s="1" customFormat="1">
      <c r="A581" s="349">
        <v>419064</v>
      </c>
      <c r="B581" s="362" t="s">
        <v>302</v>
      </c>
      <c r="C581" s="351"/>
      <c r="D581" s="387"/>
      <c r="E581" s="387"/>
      <c r="F581" s="372"/>
      <c r="G581" s="484">
        <f t="shared" si="85"/>
        <v>0</v>
      </c>
      <c r="H581" s="369"/>
      <c r="I581" s="480"/>
      <c r="J581" s="480"/>
      <c r="K581" s="357"/>
      <c r="L581" s="481" t="str">
        <f t="shared" si="83"/>
        <v/>
      </c>
      <c r="M581" s="482"/>
      <c r="N581" s="484">
        <v>0</v>
      </c>
      <c r="O581" s="482"/>
      <c r="P581" s="485">
        <f>'REC. COSTS'!C581</f>
        <v>0</v>
      </c>
      <c r="Q581" s="520">
        <f t="shared" si="84"/>
        <v>0</v>
      </c>
      <c r="R581" s="173"/>
      <c r="S581" s="173"/>
    </row>
    <row r="582" spans="1:19" s="1" customFormat="1">
      <c r="A582" s="349">
        <v>419069</v>
      </c>
      <c r="B582" s="374" t="s">
        <v>193</v>
      </c>
      <c r="C582" s="375" t="s">
        <v>720</v>
      </c>
      <c r="D582" s="376"/>
      <c r="E582" s="376"/>
      <c r="F582" s="377"/>
      <c r="G582" s="488">
        <f t="shared" si="85"/>
        <v>0</v>
      </c>
      <c r="H582" s="368"/>
      <c r="I582" s="480"/>
      <c r="J582" s="480"/>
      <c r="K582" s="357"/>
      <c r="L582" s="481" t="str">
        <f t="shared" si="83"/>
        <v/>
      </c>
      <c r="M582" s="482"/>
      <c r="N582" s="488">
        <v>0</v>
      </c>
      <c r="O582" s="482"/>
      <c r="P582" s="490">
        <f>'REC. COSTS'!C582</f>
        <v>0</v>
      </c>
      <c r="Q582" s="520">
        <f t="shared" si="84"/>
        <v>0</v>
      </c>
      <c r="R582" s="173"/>
      <c r="S582" s="173"/>
    </row>
    <row r="583" spans="1:19" s="1" customFormat="1" ht="14" thickBot="1">
      <c r="A583" s="379" t="s">
        <v>149</v>
      </c>
      <c r="B583" s="380"/>
      <c r="C583" s="400"/>
      <c r="D583" s="356"/>
      <c r="E583" s="382"/>
      <c r="F583" s="398" t="s">
        <v>722</v>
      </c>
      <c r="G583" s="497">
        <f>SUM(G562:G582)</f>
        <v>0</v>
      </c>
      <c r="H583" s="368"/>
      <c r="I583" s="480"/>
      <c r="J583" s="480"/>
      <c r="K583" s="348"/>
      <c r="L583" s="497">
        <f>SUM(L562:L582)</f>
        <v>0</v>
      </c>
      <c r="M583" s="482"/>
      <c r="N583" s="497">
        <v>0</v>
      </c>
      <c r="O583" s="482"/>
      <c r="P583" s="498">
        <f>SUM(P562:P582)</f>
        <v>0</v>
      </c>
      <c r="Q583" s="520">
        <f t="shared" si="84"/>
        <v>0</v>
      </c>
      <c r="R583" s="173"/>
      <c r="S583" s="173"/>
    </row>
    <row r="584" spans="1:19" s="1" customFormat="1" ht="0.75" customHeight="1" thickTop="1">
      <c r="A584" s="385"/>
      <c r="B584" s="380"/>
      <c r="C584" s="381"/>
      <c r="D584" s="356"/>
      <c r="E584" s="382"/>
      <c r="F584" s="356"/>
      <c r="G584" s="480"/>
      <c r="H584" s="368"/>
      <c r="I584" s="480"/>
      <c r="J584" s="480"/>
      <c r="K584" s="348"/>
      <c r="L584" s="480"/>
      <c r="M584" s="482"/>
      <c r="N584" s="480"/>
      <c r="O584" s="482"/>
      <c r="P584" s="500"/>
      <c r="Q584" s="520"/>
      <c r="R584" s="173"/>
      <c r="S584" s="173"/>
    </row>
    <row r="585" spans="1:19" s="1" customFormat="1" ht="24.75" customHeight="1" thickTop="1">
      <c r="A585" s="345" t="s">
        <v>163</v>
      </c>
      <c r="B585" s="386"/>
      <c r="C585" s="381"/>
      <c r="D585" s="452" t="s">
        <v>41</v>
      </c>
      <c r="E585" s="453" t="s">
        <v>13</v>
      </c>
      <c r="F585" s="452" t="s">
        <v>14</v>
      </c>
      <c r="G585" s="473" t="s">
        <v>15</v>
      </c>
      <c r="H585" s="452" t="s">
        <v>16</v>
      </c>
      <c r="I585" s="474" t="s">
        <v>17</v>
      </c>
      <c r="J585" s="474"/>
      <c r="K585" s="348"/>
      <c r="L585" s="473" t="s">
        <v>18</v>
      </c>
      <c r="M585" s="476"/>
      <c r="N585" s="473" t="s">
        <v>15</v>
      </c>
      <c r="O585" s="476"/>
      <c r="P585" s="473" t="s">
        <v>740</v>
      </c>
      <c r="Q585" s="520"/>
      <c r="R585" s="173"/>
      <c r="S585" s="173"/>
    </row>
    <row r="586" spans="1:19" s="1" customFormat="1">
      <c r="A586" s="349">
        <v>422201</v>
      </c>
      <c r="B586" s="362" t="s">
        <v>513</v>
      </c>
      <c r="C586" s="351"/>
      <c r="D586" s="402"/>
      <c r="E586" s="387"/>
      <c r="F586" s="372"/>
      <c r="G586" s="477">
        <f t="shared" ref="G586:G638" si="86">IF(X=0,(IF(Me=0,Sa,Me*Sa)),(IF(Me=0,Sa*X,Me*X*Sa)))</f>
        <v>0</v>
      </c>
      <c r="H586" s="478">
        <f t="shared" ref="H586:H638" si="87">IF(Sum,Sos,0)</f>
        <v>0</v>
      </c>
      <c r="I586" s="479">
        <f t="shared" ref="I586:I638" si="88">IF(Prosent&lt;&gt;0,(Sum*Prosent)/100,0)</f>
        <v>0</v>
      </c>
      <c r="J586" s="480"/>
      <c r="K586" s="357"/>
      <c r="L586" s="481" t="str">
        <f t="shared" ref="L586:L640" si="89">IF(FMVAE&lt;&gt;"",(Sum*mva)-Sum,"")</f>
        <v/>
      </c>
      <c r="M586" s="482"/>
      <c r="N586" s="477">
        <v>0</v>
      </c>
      <c r="O586" s="482"/>
      <c r="P586" s="483">
        <f>'REC. COSTS'!C586</f>
        <v>0</v>
      </c>
      <c r="Q586" s="520">
        <f t="shared" ref="Q586:Q641" si="90">G586+N586+P586</f>
        <v>0</v>
      </c>
      <c r="R586" s="173"/>
      <c r="S586" s="173"/>
    </row>
    <row r="587" spans="1:19" s="1" customFormat="1">
      <c r="A587" s="349">
        <v>422202</v>
      </c>
      <c r="B587" s="362" t="s">
        <v>514</v>
      </c>
      <c r="C587" s="351"/>
      <c r="D587" s="402"/>
      <c r="E587" s="387"/>
      <c r="F587" s="372"/>
      <c r="G587" s="484">
        <f t="shared" si="86"/>
        <v>0</v>
      </c>
      <c r="H587" s="478">
        <f t="shared" si="87"/>
        <v>0</v>
      </c>
      <c r="I587" s="479">
        <f t="shared" si="88"/>
        <v>0</v>
      </c>
      <c r="J587" s="480"/>
      <c r="K587" s="357"/>
      <c r="L587" s="481" t="str">
        <f t="shared" si="89"/>
        <v/>
      </c>
      <c r="M587" s="482"/>
      <c r="N587" s="484">
        <v>0</v>
      </c>
      <c r="O587" s="482"/>
      <c r="P587" s="485">
        <f>'REC. COSTS'!C587</f>
        <v>0</v>
      </c>
      <c r="Q587" s="520">
        <f t="shared" si="90"/>
        <v>0</v>
      </c>
      <c r="R587" s="173"/>
      <c r="S587" s="173"/>
    </row>
    <row r="588" spans="1:19" s="1" customFormat="1">
      <c r="A588" s="349">
        <v>422203</v>
      </c>
      <c r="B588" s="362" t="s">
        <v>515</v>
      </c>
      <c r="C588" s="351"/>
      <c r="D588" s="402"/>
      <c r="E588" s="387"/>
      <c r="F588" s="372"/>
      <c r="G588" s="484">
        <f t="shared" si="86"/>
        <v>0</v>
      </c>
      <c r="H588" s="478">
        <f t="shared" si="87"/>
        <v>0</v>
      </c>
      <c r="I588" s="479">
        <f t="shared" si="88"/>
        <v>0</v>
      </c>
      <c r="J588" s="480"/>
      <c r="K588" s="357"/>
      <c r="L588" s="481" t="str">
        <f t="shared" si="89"/>
        <v/>
      </c>
      <c r="M588" s="482"/>
      <c r="N588" s="484">
        <v>0</v>
      </c>
      <c r="O588" s="482"/>
      <c r="P588" s="485">
        <f>'REC. COSTS'!C588</f>
        <v>0</v>
      </c>
      <c r="Q588" s="520">
        <f t="shared" si="90"/>
        <v>0</v>
      </c>
      <c r="R588" s="173"/>
      <c r="S588" s="173"/>
    </row>
    <row r="589" spans="1:19" s="1" customFormat="1">
      <c r="A589" s="349">
        <v>422204</v>
      </c>
      <c r="B589" s="362" t="s">
        <v>516</v>
      </c>
      <c r="C589" s="351"/>
      <c r="D589" s="402"/>
      <c r="E589" s="387"/>
      <c r="F589" s="372"/>
      <c r="G589" s="484">
        <f t="shared" si="86"/>
        <v>0</v>
      </c>
      <c r="H589" s="478">
        <f t="shared" si="87"/>
        <v>0</v>
      </c>
      <c r="I589" s="479">
        <f t="shared" si="88"/>
        <v>0</v>
      </c>
      <c r="J589" s="480"/>
      <c r="K589" s="357"/>
      <c r="L589" s="481" t="str">
        <f t="shared" si="89"/>
        <v/>
      </c>
      <c r="M589" s="482"/>
      <c r="N589" s="484">
        <v>0</v>
      </c>
      <c r="O589" s="482"/>
      <c r="P589" s="485">
        <f>'REC. COSTS'!C589</f>
        <v>0</v>
      </c>
      <c r="Q589" s="520">
        <f t="shared" si="90"/>
        <v>0</v>
      </c>
      <c r="R589" s="173"/>
      <c r="S589" s="173"/>
    </row>
    <row r="590" spans="1:19" s="1" customFormat="1">
      <c r="A590" s="349">
        <v>422205</v>
      </c>
      <c r="B590" s="362" t="s">
        <v>517</v>
      </c>
      <c r="C590" s="351"/>
      <c r="D590" s="402"/>
      <c r="E590" s="387"/>
      <c r="F590" s="372"/>
      <c r="G590" s="484">
        <f t="shared" si="86"/>
        <v>0</v>
      </c>
      <c r="H590" s="478">
        <f t="shared" si="87"/>
        <v>0</v>
      </c>
      <c r="I590" s="479">
        <f t="shared" si="88"/>
        <v>0</v>
      </c>
      <c r="J590" s="480"/>
      <c r="K590" s="357"/>
      <c r="L590" s="481" t="str">
        <f t="shared" si="89"/>
        <v/>
      </c>
      <c r="M590" s="482"/>
      <c r="N590" s="484">
        <v>0</v>
      </c>
      <c r="O590" s="482"/>
      <c r="P590" s="485">
        <f>'REC. COSTS'!C590</f>
        <v>0</v>
      </c>
      <c r="Q590" s="520">
        <f t="shared" si="90"/>
        <v>0</v>
      </c>
      <c r="R590" s="173"/>
      <c r="S590" s="173"/>
    </row>
    <row r="591" spans="1:19" s="1" customFormat="1">
      <c r="A591" s="349">
        <v>422206</v>
      </c>
      <c r="B591" s="362" t="s">
        <v>518</v>
      </c>
      <c r="C591" s="351"/>
      <c r="D591" s="402"/>
      <c r="E591" s="387"/>
      <c r="F591" s="372"/>
      <c r="G591" s="484">
        <f t="shared" si="86"/>
        <v>0</v>
      </c>
      <c r="H591" s="478">
        <f t="shared" si="87"/>
        <v>0</v>
      </c>
      <c r="I591" s="479">
        <f t="shared" si="88"/>
        <v>0</v>
      </c>
      <c r="J591" s="480"/>
      <c r="K591" s="357"/>
      <c r="L591" s="481" t="str">
        <f t="shared" si="89"/>
        <v/>
      </c>
      <c r="M591" s="482"/>
      <c r="N591" s="484">
        <v>0</v>
      </c>
      <c r="O591" s="482"/>
      <c r="P591" s="485">
        <f>'REC. COSTS'!C591</f>
        <v>0</v>
      </c>
      <c r="Q591" s="520">
        <f t="shared" si="90"/>
        <v>0</v>
      </c>
      <c r="R591" s="173"/>
      <c r="S591" s="173"/>
    </row>
    <row r="592" spans="1:19" s="1" customFormat="1">
      <c r="A592" s="349">
        <v>422207</v>
      </c>
      <c r="B592" s="362" t="s">
        <v>519</v>
      </c>
      <c r="C592" s="351"/>
      <c r="D592" s="402"/>
      <c r="E592" s="387"/>
      <c r="F592" s="372"/>
      <c r="G592" s="484">
        <f t="shared" si="86"/>
        <v>0</v>
      </c>
      <c r="H592" s="478">
        <f t="shared" si="87"/>
        <v>0</v>
      </c>
      <c r="I592" s="479">
        <f t="shared" si="88"/>
        <v>0</v>
      </c>
      <c r="J592" s="480"/>
      <c r="K592" s="357"/>
      <c r="L592" s="481" t="str">
        <f t="shared" si="89"/>
        <v/>
      </c>
      <c r="M592" s="482"/>
      <c r="N592" s="484">
        <v>0</v>
      </c>
      <c r="O592" s="482"/>
      <c r="P592" s="485">
        <f>'REC. COSTS'!C592</f>
        <v>0</v>
      </c>
      <c r="Q592" s="520">
        <f t="shared" si="90"/>
        <v>0</v>
      </c>
      <c r="R592" s="173"/>
      <c r="S592" s="173"/>
    </row>
    <row r="593" spans="1:19" s="1" customFormat="1">
      <c r="A593" s="349">
        <v>422208</v>
      </c>
      <c r="B593" s="362" t="s">
        <v>520</v>
      </c>
      <c r="C593" s="351"/>
      <c r="D593" s="402"/>
      <c r="E593" s="387"/>
      <c r="F593" s="372"/>
      <c r="G593" s="484">
        <f t="shared" si="86"/>
        <v>0</v>
      </c>
      <c r="H593" s="478">
        <f t="shared" si="87"/>
        <v>0</v>
      </c>
      <c r="I593" s="479">
        <f t="shared" si="88"/>
        <v>0</v>
      </c>
      <c r="J593" s="480"/>
      <c r="K593" s="357"/>
      <c r="L593" s="481" t="str">
        <f t="shared" si="89"/>
        <v/>
      </c>
      <c r="M593" s="482"/>
      <c r="N593" s="484">
        <v>0</v>
      </c>
      <c r="O593" s="482"/>
      <c r="P593" s="485">
        <f>'REC. COSTS'!C593</f>
        <v>0</v>
      </c>
      <c r="Q593" s="520">
        <f t="shared" si="90"/>
        <v>0</v>
      </c>
      <c r="R593" s="173"/>
      <c r="S593" s="173"/>
    </row>
    <row r="594" spans="1:19" s="1" customFormat="1">
      <c r="A594" s="349">
        <v>422209</v>
      </c>
      <c r="B594" s="362" t="s">
        <v>521</v>
      </c>
      <c r="C594" s="351"/>
      <c r="D594" s="402"/>
      <c r="E594" s="387"/>
      <c r="F594" s="372"/>
      <c r="G594" s="484">
        <f t="shared" si="86"/>
        <v>0</v>
      </c>
      <c r="H594" s="478">
        <f t="shared" si="87"/>
        <v>0</v>
      </c>
      <c r="I594" s="479">
        <f t="shared" si="88"/>
        <v>0</v>
      </c>
      <c r="J594" s="480"/>
      <c r="K594" s="357"/>
      <c r="L594" s="481" t="str">
        <f t="shared" si="89"/>
        <v/>
      </c>
      <c r="M594" s="482"/>
      <c r="N594" s="484">
        <v>0</v>
      </c>
      <c r="O594" s="482"/>
      <c r="P594" s="485">
        <f>'REC. COSTS'!C594</f>
        <v>0</v>
      </c>
      <c r="Q594" s="520">
        <f t="shared" si="90"/>
        <v>0</v>
      </c>
      <c r="R594" s="173"/>
      <c r="S594" s="173"/>
    </row>
    <row r="595" spans="1:19" s="1" customFormat="1">
      <c r="A595" s="349">
        <v>422210</v>
      </c>
      <c r="B595" s="362" t="s">
        <v>522</v>
      </c>
      <c r="C595" s="351"/>
      <c r="D595" s="402"/>
      <c r="E595" s="387"/>
      <c r="F595" s="372"/>
      <c r="G595" s="484">
        <f t="shared" si="86"/>
        <v>0</v>
      </c>
      <c r="H595" s="478">
        <f t="shared" si="87"/>
        <v>0</v>
      </c>
      <c r="I595" s="479">
        <f t="shared" si="88"/>
        <v>0</v>
      </c>
      <c r="J595" s="480"/>
      <c r="K595" s="357"/>
      <c r="L595" s="481" t="str">
        <f t="shared" si="89"/>
        <v/>
      </c>
      <c r="M595" s="482"/>
      <c r="N595" s="484">
        <v>0</v>
      </c>
      <c r="O595" s="482"/>
      <c r="P595" s="485">
        <f>'REC. COSTS'!C595</f>
        <v>0</v>
      </c>
      <c r="Q595" s="520">
        <f t="shared" si="90"/>
        <v>0</v>
      </c>
      <c r="R595" s="173"/>
      <c r="S595" s="173"/>
    </row>
    <row r="596" spans="1:19" s="1" customFormat="1">
      <c r="A596" s="349">
        <v>422211</v>
      </c>
      <c r="B596" s="362" t="s">
        <v>523</v>
      </c>
      <c r="C596" s="351"/>
      <c r="D596" s="402"/>
      <c r="E596" s="387"/>
      <c r="F596" s="372"/>
      <c r="G596" s="484">
        <f t="shared" si="86"/>
        <v>0</v>
      </c>
      <c r="H596" s="478">
        <f t="shared" si="87"/>
        <v>0</v>
      </c>
      <c r="I596" s="479">
        <f t="shared" si="88"/>
        <v>0</v>
      </c>
      <c r="J596" s="480"/>
      <c r="K596" s="357"/>
      <c r="L596" s="481" t="str">
        <f t="shared" si="89"/>
        <v/>
      </c>
      <c r="M596" s="482"/>
      <c r="N596" s="484">
        <v>0</v>
      </c>
      <c r="O596" s="482"/>
      <c r="P596" s="485">
        <f>'REC. COSTS'!C596</f>
        <v>0</v>
      </c>
      <c r="Q596" s="520">
        <f t="shared" si="90"/>
        <v>0</v>
      </c>
      <c r="R596" s="173"/>
      <c r="S596" s="173"/>
    </row>
    <row r="597" spans="1:19" s="1" customFormat="1">
      <c r="A597" s="349">
        <v>422212</v>
      </c>
      <c r="B597" s="362" t="s">
        <v>524</v>
      </c>
      <c r="C597" s="351"/>
      <c r="D597" s="402"/>
      <c r="E597" s="387"/>
      <c r="F597" s="372"/>
      <c r="G597" s="484">
        <f t="shared" si="86"/>
        <v>0</v>
      </c>
      <c r="H597" s="478">
        <f t="shared" si="87"/>
        <v>0</v>
      </c>
      <c r="I597" s="479">
        <f t="shared" si="88"/>
        <v>0</v>
      </c>
      <c r="J597" s="480"/>
      <c r="K597" s="357"/>
      <c r="L597" s="481" t="str">
        <f t="shared" si="89"/>
        <v/>
      </c>
      <c r="M597" s="482"/>
      <c r="N597" s="484">
        <v>0</v>
      </c>
      <c r="O597" s="482"/>
      <c r="P597" s="485">
        <f>'REC. COSTS'!C597</f>
        <v>0</v>
      </c>
      <c r="Q597" s="520">
        <f t="shared" si="90"/>
        <v>0</v>
      </c>
      <c r="R597" s="173"/>
      <c r="S597" s="173"/>
    </row>
    <row r="598" spans="1:19" s="1" customFormat="1">
      <c r="A598" s="349">
        <v>422213</v>
      </c>
      <c r="B598" s="362" t="s">
        <v>525</v>
      </c>
      <c r="C598" s="351"/>
      <c r="D598" s="402"/>
      <c r="E598" s="387"/>
      <c r="F598" s="372"/>
      <c r="G598" s="484">
        <f t="shared" si="86"/>
        <v>0</v>
      </c>
      <c r="H598" s="478">
        <f t="shared" si="87"/>
        <v>0</v>
      </c>
      <c r="I598" s="479">
        <f t="shared" si="88"/>
        <v>0</v>
      </c>
      <c r="J598" s="480"/>
      <c r="K598" s="357"/>
      <c r="L598" s="481" t="str">
        <f t="shared" si="89"/>
        <v/>
      </c>
      <c r="M598" s="482"/>
      <c r="N598" s="484">
        <v>0</v>
      </c>
      <c r="O598" s="482"/>
      <c r="P598" s="485">
        <f>'REC. COSTS'!C598</f>
        <v>0</v>
      </c>
      <c r="Q598" s="520">
        <f t="shared" si="90"/>
        <v>0</v>
      </c>
      <c r="R598" s="173"/>
      <c r="S598" s="173"/>
    </row>
    <row r="599" spans="1:19" s="1" customFormat="1">
      <c r="A599" s="349">
        <v>422214</v>
      </c>
      <c r="B599" s="362" t="s">
        <v>526</v>
      </c>
      <c r="C599" s="351"/>
      <c r="D599" s="402"/>
      <c r="E599" s="387"/>
      <c r="F599" s="372"/>
      <c r="G599" s="484">
        <f t="shared" si="86"/>
        <v>0</v>
      </c>
      <c r="H599" s="478">
        <f t="shared" si="87"/>
        <v>0</v>
      </c>
      <c r="I599" s="479">
        <f t="shared" si="88"/>
        <v>0</v>
      </c>
      <c r="J599" s="480"/>
      <c r="K599" s="357"/>
      <c r="L599" s="481" t="str">
        <f t="shared" si="89"/>
        <v/>
      </c>
      <c r="M599" s="482"/>
      <c r="N599" s="484">
        <v>0</v>
      </c>
      <c r="O599" s="482"/>
      <c r="P599" s="485">
        <f>'REC. COSTS'!C599</f>
        <v>0</v>
      </c>
      <c r="Q599" s="520">
        <f t="shared" si="90"/>
        <v>0</v>
      </c>
      <c r="R599" s="173"/>
      <c r="S599" s="173"/>
    </row>
    <row r="600" spans="1:19" s="1" customFormat="1">
      <c r="A600" s="349">
        <v>422215</v>
      </c>
      <c r="B600" s="362" t="s">
        <v>527</v>
      </c>
      <c r="C600" s="351"/>
      <c r="D600" s="402"/>
      <c r="E600" s="387"/>
      <c r="F600" s="372"/>
      <c r="G600" s="484">
        <f t="shared" si="86"/>
        <v>0</v>
      </c>
      <c r="H600" s="478">
        <f t="shared" si="87"/>
        <v>0</v>
      </c>
      <c r="I600" s="479">
        <f t="shared" si="88"/>
        <v>0</v>
      </c>
      <c r="J600" s="480"/>
      <c r="K600" s="357"/>
      <c r="L600" s="481" t="str">
        <f t="shared" si="89"/>
        <v/>
      </c>
      <c r="M600" s="482"/>
      <c r="N600" s="484">
        <v>0</v>
      </c>
      <c r="O600" s="482"/>
      <c r="P600" s="485">
        <f>'REC. COSTS'!C600</f>
        <v>0</v>
      </c>
      <c r="Q600" s="520">
        <f t="shared" si="90"/>
        <v>0</v>
      </c>
      <c r="R600" s="173"/>
      <c r="S600" s="173"/>
    </row>
    <row r="601" spans="1:19" s="1" customFormat="1">
      <c r="A601" s="349">
        <v>422216</v>
      </c>
      <c r="B601" s="362" t="s">
        <v>528</v>
      </c>
      <c r="C601" s="351"/>
      <c r="D601" s="402"/>
      <c r="E601" s="387"/>
      <c r="F601" s="372"/>
      <c r="G601" s="484">
        <f t="shared" si="86"/>
        <v>0</v>
      </c>
      <c r="H601" s="478">
        <f t="shared" si="87"/>
        <v>0</v>
      </c>
      <c r="I601" s="479">
        <f t="shared" si="88"/>
        <v>0</v>
      </c>
      <c r="J601" s="480"/>
      <c r="K601" s="357"/>
      <c r="L601" s="481" t="str">
        <f t="shared" si="89"/>
        <v/>
      </c>
      <c r="M601" s="482"/>
      <c r="N601" s="484">
        <v>0</v>
      </c>
      <c r="O601" s="482"/>
      <c r="P601" s="485">
        <f>'REC. COSTS'!C601</f>
        <v>0</v>
      </c>
      <c r="Q601" s="520">
        <f t="shared" si="90"/>
        <v>0</v>
      </c>
      <c r="R601" s="173"/>
      <c r="S601" s="173"/>
    </row>
    <row r="602" spans="1:19" s="1" customFormat="1">
      <c r="A602" s="349">
        <v>422217</v>
      </c>
      <c r="B602" s="362" t="s">
        <v>529</v>
      </c>
      <c r="C602" s="351"/>
      <c r="D602" s="402"/>
      <c r="E602" s="387"/>
      <c r="F602" s="372"/>
      <c r="G602" s="484">
        <f t="shared" si="86"/>
        <v>0</v>
      </c>
      <c r="H602" s="478">
        <f t="shared" si="87"/>
        <v>0</v>
      </c>
      <c r="I602" s="479">
        <f t="shared" si="88"/>
        <v>0</v>
      </c>
      <c r="J602" s="480"/>
      <c r="K602" s="357"/>
      <c r="L602" s="481" t="str">
        <f t="shared" si="89"/>
        <v/>
      </c>
      <c r="M602" s="482"/>
      <c r="N602" s="484">
        <v>0</v>
      </c>
      <c r="O602" s="482"/>
      <c r="P602" s="485">
        <f>'REC. COSTS'!C602</f>
        <v>0</v>
      </c>
      <c r="Q602" s="520">
        <f t="shared" si="90"/>
        <v>0</v>
      </c>
      <c r="R602" s="173"/>
      <c r="S602" s="173"/>
    </row>
    <row r="603" spans="1:19" s="1" customFormat="1">
      <c r="A603" s="349">
        <v>422218</v>
      </c>
      <c r="B603" s="362" t="s">
        <v>530</v>
      </c>
      <c r="C603" s="351"/>
      <c r="D603" s="402"/>
      <c r="E603" s="387"/>
      <c r="F603" s="372"/>
      <c r="G603" s="484">
        <f t="shared" si="86"/>
        <v>0</v>
      </c>
      <c r="H603" s="478">
        <f t="shared" si="87"/>
        <v>0</v>
      </c>
      <c r="I603" s="479">
        <f t="shared" si="88"/>
        <v>0</v>
      </c>
      <c r="J603" s="480"/>
      <c r="K603" s="357"/>
      <c r="L603" s="481" t="str">
        <f t="shared" si="89"/>
        <v/>
      </c>
      <c r="M603" s="482"/>
      <c r="N603" s="484">
        <v>0</v>
      </c>
      <c r="O603" s="482"/>
      <c r="P603" s="485">
        <f>'REC. COSTS'!C603</f>
        <v>0</v>
      </c>
      <c r="Q603" s="520">
        <f t="shared" si="90"/>
        <v>0</v>
      </c>
      <c r="R603" s="173"/>
      <c r="S603" s="173"/>
    </row>
    <row r="604" spans="1:19" s="1" customFormat="1">
      <c r="A604" s="349">
        <v>422219</v>
      </c>
      <c r="B604" s="362" t="s">
        <v>531</v>
      </c>
      <c r="C604" s="351"/>
      <c r="D604" s="402"/>
      <c r="E604" s="387"/>
      <c r="F604" s="372"/>
      <c r="G604" s="484">
        <f t="shared" si="86"/>
        <v>0</v>
      </c>
      <c r="H604" s="478">
        <f t="shared" si="87"/>
        <v>0</v>
      </c>
      <c r="I604" s="479">
        <f t="shared" si="88"/>
        <v>0</v>
      </c>
      <c r="J604" s="480"/>
      <c r="K604" s="357"/>
      <c r="L604" s="481" t="str">
        <f t="shared" si="89"/>
        <v/>
      </c>
      <c r="M604" s="482"/>
      <c r="N604" s="484">
        <v>0</v>
      </c>
      <c r="O604" s="482"/>
      <c r="P604" s="485">
        <f>'REC. COSTS'!C604</f>
        <v>0</v>
      </c>
      <c r="Q604" s="520">
        <f t="shared" si="90"/>
        <v>0</v>
      </c>
      <c r="R604" s="173"/>
      <c r="S604" s="173"/>
    </row>
    <row r="605" spans="1:19" s="1" customFormat="1">
      <c r="A605" s="349">
        <v>422220</v>
      </c>
      <c r="B605" s="362" t="s">
        <v>532</v>
      </c>
      <c r="C605" s="351"/>
      <c r="D605" s="402"/>
      <c r="E605" s="387"/>
      <c r="F605" s="372"/>
      <c r="G605" s="484">
        <f t="shared" si="86"/>
        <v>0</v>
      </c>
      <c r="H605" s="478">
        <f t="shared" si="87"/>
        <v>0</v>
      </c>
      <c r="I605" s="479">
        <f t="shared" si="88"/>
        <v>0</v>
      </c>
      <c r="J605" s="480"/>
      <c r="K605" s="357"/>
      <c r="L605" s="481" t="str">
        <f t="shared" si="89"/>
        <v/>
      </c>
      <c r="M605" s="482"/>
      <c r="N605" s="484">
        <v>0</v>
      </c>
      <c r="O605" s="482"/>
      <c r="P605" s="485">
        <f>'REC. COSTS'!C605</f>
        <v>0</v>
      </c>
      <c r="Q605" s="520">
        <f t="shared" si="90"/>
        <v>0</v>
      </c>
      <c r="R605" s="173"/>
      <c r="S605" s="173"/>
    </row>
    <row r="606" spans="1:19" s="1" customFormat="1">
      <c r="A606" s="349">
        <v>422221</v>
      </c>
      <c r="B606" s="362" t="s">
        <v>533</v>
      </c>
      <c r="C606" s="351"/>
      <c r="D606" s="402"/>
      <c r="E606" s="387"/>
      <c r="F606" s="372"/>
      <c r="G606" s="484">
        <f t="shared" si="86"/>
        <v>0</v>
      </c>
      <c r="H606" s="478">
        <f t="shared" si="87"/>
        <v>0</v>
      </c>
      <c r="I606" s="479">
        <f t="shared" si="88"/>
        <v>0</v>
      </c>
      <c r="J606" s="480"/>
      <c r="K606" s="357"/>
      <c r="L606" s="481" t="str">
        <f t="shared" si="89"/>
        <v/>
      </c>
      <c r="M606" s="482"/>
      <c r="N606" s="484">
        <v>0</v>
      </c>
      <c r="O606" s="482"/>
      <c r="P606" s="485">
        <f>'REC. COSTS'!C606</f>
        <v>0</v>
      </c>
      <c r="Q606" s="520">
        <f t="shared" si="90"/>
        <v>0</v>
      </c>
      <c r="R606" s="173"/>
      <c r="S606" s="173"/>
    </row>
    <row r="607" spans="1:19" s="1" customFormat="1">
      <c r="A607" s="349">
        <v>422222</v>
      </c>
      <c r="B607" s="362" t="s">
        <v>534</v>
      </c>
      <c r="C607" s="351"/>
      <c r="D607" s="402"/>
      <c r="E607" s="387"/>
      <c r="F607" s="372"/>
      <c r="G607" s="484">
        <f t="shared" si="86"/>
        <v>0</v>
      </c>
      <c r="H607" s="478">
        <f t="shared" si="87"/>
        <v>0</v>
      </c>
      <c r="I607" s="479">
        <f t="shared" si="88"/>
        <v>0</v>
      </c>
      <c r="J607" s="480"/>
      <c r="K607" s="357"/>
      <c r="L607" s="481" t="str">
        <f t="shared" si="89"/>
        <v/>
      </c>
      <c r="M607" s="482"/>
      <c r="N607" s="484">
        <v>0</v>
      </c>
      <c r="O607" s="482"/>
      <c r="P607" s="485">
        <f>'REC. COSTS'!C607</f>
        <v>0</v>
      </c>
      <c r="Q607" s="520">
        <f t="shared" si="90"/>
        <v>0</v>
      </c>
      <c r="R607" s="173"/>
      <c r="S607" s="173"/>
    </row>
    <row r="608" spans="1:19" s="1" customFormat="1">
      <c r="A608" s="349">
        <v>422223</v>
      </c>
      <c r="B608" s="362" t="s">
        <v>535</v>
      </c>
      <c r="C608" s="351"/>
      <c r="D608" s="402"/>
      <c r="E608" s="387"/>
      <c r="F608" s="372"/>
      <c r="G608" s="484">
        <f t="shared" si="86"/>
        <v>0</v>
      </c>
      <c r="H608" s="478">
        <f t="shared" si="87"/>
        <v>0</v>
      </c>
      <c r="I608" s="479">
        <f t="shared" si="88"/>
        <v>0</v>
      </c>
      <c r="J608" s="480"/>
      <c r="K608" s="357"/>
      <c r="L608" s="481" t="str">
        <f t="shared" si="89"/>
        <v/>
      </c>
      <c r="M608" s="482"/>
      <c r="N608" s="484">
        <v>0</v>
      </c>
      <c r="O608" s="482"/>
      <c r="P608" s="485">
        <f>'REC. COSTS'!C608</f>
        <v>0</v>
      </c>
      <c r="Q608" s="520">
        <f t="shared" si="90"/>
        <v>0</v>
      </c>
      <c r="R608" s="173"/>
      <c r="S608" s="173"/>
    </row>
    <row r="609" spans="1:19" s="1" customFormat="1">
      <c r="A609" s="349">
        <v>422224</v>
      </c>
      <c r="B609" s="362" t="s">
        <v>536</v>
      </c>
      <c r="C609" s="351"/>
      <c r="D609" s="402"/>
      <c r="E609" s="387"/>
      <c r="F609" s="372"/>
      <c r="G609" s="484">
        <f t="shared" si="86"/>
        <v>0</v>
      </c>
      <c r="H609" s="478">
        <f t="shared" si="87"/>
        <v>0</v>
      </c>
      <c r="I609" s="479">
        <f t="shared" si="88"/>
        <v>0</v>
      </c>
      <c r="J609" s="480"/>
      <c r="K609" s="357"/>
      <c r="L609" s="481" t="str">
        <f t="shared" si="89"/>
        <v/>
      </c>
      <c r="M609" s="482"/>
      <c r="N609" s="484">
        <v>0</v>
      </c>
      <c r="O609" s="482"/>
      <c r="P609" s="485">
        <f>'REC. COSTS'!C609</f>
        <v>0</v>
      </c>
      <c r="Q609" s="520">
        <f t="shared" si="90"/>
        <v>0</v>
      </c>
      <c r="R609" s="173"/>
      <c r="S609" s="173"/>
    </row>
    <row r="610" spans="1:19" s="1" customFormat="1">
      <c r="A610" s="349">
        <v>422225</v>
      </c>
      <c r="B610" s="362" t="s">
        <v>537</v>
      </c>
      <c r="C610" s="351"/>
      <c r="D610" s="402"/>
      <c r="E610" s="387"/>
      <c r="F610" s="372"/>
      <c r="G610" s="484">
        <f t="shared" si="86"/>
        <v>0</v>
      </c>
      <c r="H610" s="478">
        <f t="shared" si="87"/>
        <v>0</v>
      </c>
      <c r="I610" s="479">
        <f t="shared" si="88"/>
        <v>0</v>
      </c>
      <c r="J610" s="480"/>
      <c r="K610" s="357"/>
      <c r="L610" s="481" t="str">
        <f t="shared" si="89"/>
        <v/>
      </c>
      <c r="M610" s="482"/>
      <c r="N610" s="484">
        <v>0</v>
      </c>
      <c r="O610" s="482"/>
      <c r="P610" s="485">
        <f>'REC. COSTS'!C610</f>
        <v>0</v>
      </c>
      <c r="Q610" s="520">
        <f t="shared" si="90"/>
        <v>0</v>
      </c>
      <c r="R610" s="173"/>
      <c r="S610" s="173"/>
    </row>
    <row r="611" spans="1:19" s="1" customFormat="1">
      <c r="A611" s="349">
        <v>422226</v>
      </c>
      <c r="B611" s="362" t="s">
        <v>538</v>
      </c>
      <c r="C611" s="351"/>
      <c r="D611" s="402"/>
      <c r="E611" s="387"/>
      <c r="F611" s="372"/>
      <c r="G611" s="484">
        <f t="shared" si="86"/>
        <v>0</v>
      </c>
      <c r="H611" s="478">
        <f t="shared" si="87"/>
        <v>0</v>
      </c>
      <c r="I611" s="479">
        <f t="shared" si="88"/>
        <v>0</v>
      </c>
      <c r="J611" s="480"/>
      <c r="K611" s="357"/>
      <c r="L611" s="481" t="str">
        <f t="shared" si="89"/>
        <v/>
      </c>
      <c r="M611" s="482"/>
      <c r="N611" s="484">
        <v>0</v>
      </c>
      <c r="O611" s="482"/>
      <c r="P611" s="485">
        <f>'REC. COSTS'!C611</f>
        <v>0</v>
      </c>
      <c r="Q611" s="520">
        <f t="shared" si="90"/>
        <v>0</v>
      </c>
      <c r="R611" s="173"/>
      <c r="S611" s="173"/>
    </row>
    <row r="612" spans="1:19" s="1" customFormat="1">
      <c r="A612" s="349">
        <v>422227</v>
      </c>
      <c r="B612" s="362" t="s">
        <v>539</v>
      </c>
      <c r="C612" s="351"/>
      <c r="D612" s="402"/>
      <c r="E612" s="387"/>
      <c r="F612" s="372"/>
      <c r="G612" s="484">
        <f t="shared" si="86"/>
        <v>0</v>
      </c>
      <c r="H612" s="478">
        <f t="shared" si="87"/>
        <v>0</v>
      </c>
      <c r="I612" s="479">
        <f t="shared" si="88"/>
        <v>0</v>
      </c>
      <c r="J612" s="480"/>
      <c r="K612" s="357"/>
      <c r="L612" s="481" t="str">
        <f t="shared" si="89"/>
        <v/>
      </c>
      <c r="M612" s="482"/>
      <c r="N612" s="484">
        <v>0</v>
      </c>
      <c r="O612" s="482"/>
      <c r="P612" s="485">
        <f>'REC. COSTS'!C612</f>
        <v>0</v>
      </c>
      <c r="Q612" s="520">
        <f t="shared" si="90"/>
        <v>0</v>
      </c>
      <c r="R612" s="173"/>
      <c r="S612" s="173"/>
    </row>
    <row r="613" spans="1:19" s="1" customFormat="1">
      <c r="A613" s="349">
        <v>422228</v>
      </c>
      <c r="B613" s="362" t="s">
        <v>540</v>
      </c>
      <c r="C613" s="351"/>
      <c r="D613" s="402"/>
      <c r="E613" s="387"/>
      <c r="F613" s="372"/>
      <c r="G613" s="484">
        <f t="shared" si="86"/>
        <v>0</v>
      </c>
      <c r="H613" s="478">
        <f t="shared" si="87"/>
        <v>0</v>
      </c>
      <c r="I613" s="479">
        <f t="shared" si="88"/>
        <v>0</v>
      </c>
      <c r="J613" s="480"/>
      <c r="K613" s="357"/>
      <c r="L613" s="481" t="str">
        <f t="shared" si="89"/>
        <v/>
      </c>
      <c r="M613" s="482"/>
      <c r="N613" s="484">
        <v>0</v>
      </c>
      <c r="O613" s="482"/>
      <c r="P613" s="485">
        <f>'REC. COSTS'!C613</f>
        <v>0</v>
      </c>
      <c r="Q613" s="520">
        <f t="shared" si="90"/>
        <v>0</v>
      </c>
      <c r="R613" s="173"/>
      <c r="S613" s="173"/>
    </row>
    <row r="614" spans="1:19" s="1" customFormat="1">
      <c r="A614" s="349">
        <v>422229</v>
      </c>
      <c r="B614" s="362" t="s">
        <v>541</v>
      </c>
      <c r="C614" s="351"/>
      <c r="D614" s="402"/>
      <c r="E614" s="387"/>
      <c r="F614" s="372"/>
      <c r="G614" s="484">
        <f t="shared" si="86"/>
        <v>0</v>
      </c>
      <c r="H614" s="478">
        <f t="shared" si="87"/>
        <v>0</v>
      </c>
      <c r="I614" s="479">
        <f t="shared" si="88"/>
        <v>0</v>
      </c>
      <c r="J614" s="480"/>
      <c r="K614" s="357"/>
      <c r="L614" s="481" t="str">
        <f t="shared" si="89"/>
        <v/>
      </c>
      <c r="M614" s="482"/>
      <c r="N614" s="484">
        <v>0</v>
      </c>
      <c r="O614" s="482"/>
      <c r="P614" s="485">
        <f>'REC. COSTS'!C614</f>
        <v>0</v>
      </c>
      <c r="Q614" s="520">
        <f t="shared" si="90"/>
        <v>0</v>
      </c>
      <c r="R614" s="173"/>
      <c r="S614" s="173"/>
    </row>
    <row r="615" spans="1:19" s="1" customFormat="1">
      <c r="A615" s="349">
        <v>422230</v>
      </c>
      <c r="B615" s="362" t="s">
        <v>542</v>
      </c>
      <c r="C615" s="351"/>
      <c r="D615" s="402"/>
      <c r="E615" s="387"/>
      <c r="F615" s="372"/>
      <c r="G615" s="484">
        <f t="shared" si="86"/>
        <v>0</v>
      </c>
      <c r="H615" s="478">
        <f t="shared" si="87"/>
        <v>0</v>
      </c>
      <c r="I615" s="479">
        <f t="shared" si="88"/>
        <v>0</v>
      </c>
      <c r="J615" s="480"/>
      <c r="K615" s="357"/>
      <c r="L615" s="481" t="str">
        <f t="shared" si="89"/>
        <v/>
      </c>
      <c r="M615" s="482"/>
      <c r="N615" s="484">
        <v>0</v>
      </c>
      <c r="O615" s="482"/>
      <c r="P615" s="485">
        <f>'REC. COSTS'!C615</f>
        <v>0</v>
      </c>
      <c r="Q615" s="520">
        <f t="shared" si="90"/>
        <v>0</v>
      </c>
      <c r="R615" s="173"/>
      <c r="S615" s="173"/>
    </row>
    <row r="616" spans="1:19" s="1" customFormat="1">
      <c r="A616" s="349">
        <v>422231</v>
      </c>
      <c r="B616" s="362" t="s">
        <v>543</v>
      </c>
      <c r="C616" s="351"/>
      <c r="D616" s="402"/>
      <c r="E616" s="387"/>
      <c r="F616" s="372"/>
      <c r="G616" s="484">
        <f t="shared" si="86"/>
        <v>0</v>
      </c>
      <c r="H616" s="478">
        <f t="shared" si="87"/>
        <v>0</v>
      </c>
      <c r="I616" s="479">
        <f t="shared" si="88"/>
        <v>0</v>
      </c>
      <c r="J616" s="480"/>
      <c r="K616" s="357"/>
      <c r="L616" s="481" t="str">
        <f t="shared" si="89"/>
        <v/>
      </c>
      <c r="M616" s="482"/>
      <c r="N616" s="484">
        <v>0</v>
      </c>
      <c r="O616" s="482"/>
      <c r="P616" s="485">
        <f>'REC. COSTS'!C616</f>
        <v>0</v>
      </c>
      <c r="Q616" s="520">
        <f t="shared" si="90"/>
        <v>0</v>
      </c>
      <c r="R616" s="173"/>
      <c r="S616" s="173"/>
    </row>
    <row r="617" spans="1:19" s="1" customFormat="1">
      <c r="A617" s="349">
        <v>422232</v>
      </c>
      <c r="B617" s="362" t="s">
        <v>544</v>
      </c>
      <c r="C617" s="351"/>
      <c r="D617" s="402"/>
      <c r="E617" s="387"/>
      <c r="F617" s="372"/>
      <c r="G617" s="484">
        <f t="shared" si="86"/>
        <v>0</v>
      </c>
      <c r="H617" s="478">
        <f t="shared" si="87"/>
        <v>0</v>
      </c>
      <c r="I617" s="479">
        <f t="shared" si="88"/>
        <v>0</v>
      </c>
      <c r="J617" s="480"/>
      <c r="K617" s="357"/>
      <c r="L617" s="481" t="str">
        <f t="shared" si="89"/>
        <v/>
      </c>
      <c r="M617" s="482"/>
      <c r="N617" s="484">
        <v>0</v>
      </c>
      <c r="O617" s="482"/>
      <c r="P617" s="485">
        <f>'REC. COSTS'!C617</f>
        <v>0</v>
      </c>
      <c r="Q617" s="520">
        <f t="shared" si="90"/>
        <v>0</v>
      </c>
      <c r="R617" s="173"/>
      <c r="S617" s="173"/>
    </row>
    <row r="618" spans="1:19" s="1" customFormat="1">
      <c r="A618" s="349">
        <v>422233</v>
      </c>
      <c r="B618" s="362" t="s">
        <v>545</v>
      </c>
      <c r="C618" s="351"/>
      <c r="D618" s="402"/>
      <c r="E618" s="387"/>
      <c r="F618" s="372"/>
      <c r="G618" s="484">
        <f t="shared" si="86"/>
        <v>0</v>
      </c>
      <c r="H618" s="478">
        <f t="shared" si="87"/>
        <v>0</v>
      </c>
      <c r="I618" s="479">
        <f t="shared" si="88"/>
        <v>0</v>
      </c>
      <c r="J618" s="480"/>
      <c r="K618" s="357"/>
      <c r="L618" s="481" t="str">
        <f t="shared" si="89"/>
        <v/>
      </c>
      <c r="M618" s="482"/>
      <c r="N618" s="484">
        <v>0</v>
      </c>
      <c r="O618" s="482"/>
      <c r="P618" s="485">
        <f>'REC. COSTS'!C618</f>
        <v>0</v>
      </c>
      <c r="Q618" s="520">
        <f t="shared" si="90"/>
        <v>0</v>
      </c>
      <c r="R618" s="173"/>
      <c r="S618" s="173"/>
    </row>
    <row r="619" spans="1:19" s="1" customFormat="1">
      <c r="A619" s="349">
        <v>422234</v>
      </c>
      <c r="B619" s="362" t="s">
        <v>546</v>
      </c>
      <c r="C619" s="351"/>
      <c r="D619" s="402"/>
      <c r="E619" s="387"/>
      <c r="F619" s="372"/>
      <c r="G619" s="484">
        <f t="shared" si="86"/>
        <v>0</v>
      </c>
      <c r="H619" s="478">
        <f t="shared" si="87"/>
        <v>0</v>
      </c>
      <c r="I619" s="479">
        <f t="shared" si="88"/>
        <v>0</v>
      </c>
      <c r="J619" s="480"/>
      <c r="K619" s="357"/>
      <c r="L619" s="481" t="str">
        <f t="shared" si="89"/>
        <v/>
      </c>
      <c r="M619" s="482"/>
      <c r="N619" s="484">
        <v>0</v>
      </c>
      <c r="O619" s="482"/>
      <c r="P619" s="485">
        <f>'REC. COSTS'!C619</f>
        <v>0</v>
      </c>
      <c r="Q619" s="520">
        <f t="shared" si="90"/>
        <v>0</v>
      </c>
      <c r="R619" s="173"/>
      <c r="S619" s="173"/>
    </row>
    <row r="620" spans="1:19" s="1" customFormat="1">
      <c r="A620" s="349">
        <v>422235</v>
      </c>
      <c r="B620" s="362" t="s">
        <v>547</v>
      </c>
      <c r="C620" s="351"/>
      <c r="D620" s="402"/>
      <c r="E620" s="387"/>
      <c r="F620" s="372"/>
      <c r="G620" s="484">
        <f t="shared" si="86"/>
        <v>0</v>
      </c>
      <c r="H620" s="478">
        <f t="shared" si="87"/>
        <v>0</v>
      </c>
      <c r="I620" s="479">
        <f t="shared" si="88"/>
        <v>0</v>
      </c>
      <c r="J620" s="480"/>
      <c r="K620" s="357"/>
      <c r="L620" s="481" t="str">
        <f t="shared" si="89"/>
        <v/>
      </c>
      <c r="M620" s="482"/>
      <c r="N620" s="484">
        <v>0</v>
      </c>
      <c r="O620" s="482"/>
      <c r="P620" s="485">
        <f>'REC. COSTS'!C620</f>
        <v>0</v>
      </c>
      <c r="Q620" s="520">
        <f t="shared" si="90"/>
        <v>0</v>
      </c>
      <c r="R620" s="173"/>
      <c r="S620" s="173"/>
    </row>
    <row r="621" spans="1:19" s="1" customFormat="1">
      <c r="A621" s="349">
        <v>422236</v>
      </c>
      <c r="B621" s="362" t="s">
        <v>548</v>
      </c>
      <c r="C621" s="351"/>
      <c r="D621" s="402"/>
      <c r="E621" s="387"/>
      <c r="F621" s="372"/>
      <c r="G621" s="484">
        <f t="shared" si="86"/>
        <v>0</v>
      </c>
      <c r="H621" s="478">
        <f t="shared" si="87"/>
        <v>0</v>
      </c>
      <c r="I621" s="479">
        <f t="shared" si="88"/>
        <v>0</v>
      </c>
      <c r="J621" s="480"/>
      <c r="K621" s="357"/>
      <c r="L621" s="481" t="str">
        <f t="shared" si="89"/>
        <v/>
      </c>
      <c r="M621" s="482"/>
      <c r="N621" s="484">
        <v>0</v>
      </c>
      <c r="O621" s="482"/>
      <c r="P621" s="485">
        <f>'REC. COSTS'!C621</f>
        <v>0</v>
      </c>
      <c r="Q621" s="520">
        <f t="shared" si="90"/>
        <v>0</v>
      </c>
      <c r="R621" s="173"/>
      <c r="S621" s="173"/>
    </row>
    <row r="622" spans="1:19" s="1" customFormat="1">
      <c r="A622" s="349">
        <v>422237</v>
      </c>
      <c r="B622" s="362" t="s">
        <v>549</v>
      </c>
      <c r="C622" s="351"/>
      <c r="D622" s="402"/>
      <c r="E622" s="387"/>
      <c r="F622" s="372"/>
      <c r="G622" s="484">
        <f t="shared" si="86"/>
        <v>0</v>
      </c>
      <c r="H622" s="478">
        <f t="shared" si="87"/>
        <v>0</v>
      </c>
      <c r="I622" s="479">
        <f t="shared" si="88"/>
        <v>0</v>
      </c>
      <c r="J622" s="480"/>
      <c r="K622" s="357"/>
      <c r="L622" s="481" t="str">
        <f t="shared" si="89"/>
        <v/>
      </c>
      <c r="M622" s="482"/>
      <c r="N622" s="484">
        <v>0</v>
      </c>
      <c r="O622" s="482"/>
      <c r="P622" s="485">
        <f>'REC. COSTS'!C622</f>
        <v>0</v>
      </c>
      <c r="Q622" s="520">
        <f t="shared" si="90"/>
        <v>0</v>
      </c>
      <c r="R622" s="173"/>
      <c r="S622" s="173"/>
    </row>
    <row r="623" spans="1:19" s="1" customFormat="1">
      <c r="A623" s="349">
        <v>422238</v>
      </c>
      <c r="B623" s="362" t="s">
        <v>550</v>
      </c>
      <c r="C623" s="351"/>
      <c r="D623" s="402"/>
      <c r="E623" s="387"/>
      <c r="F623" s="372"/>
      <c r="G623" s="484">
        <f t="shared" si="86"/>
        <v>0</v>
      </c>
      <c r="H623" s="478">
        <f t="shared" si="87"/>
        <v>0</v>
      </c>
      <c r="I623" s="479">
        <f t="shared" si="88"/>
        <v>0</v>
      </c>
      <c r="J623" s="480"/>
      <c r="K623" s="357"/>
      <c r="L623" s="481" t="str">
        <f t="shared" si="89"/>
        <v/>
      </c>
      <c r="M623" s="482"/>
      <c r="N623" s="484">
        <v>0</v>
      </c>
      <c r="O623" s="482"/>
      <c r="P623" s="485">
        <f>'REC. COSTS'!C623</f>
        <v>0</v>
      </c>
      <c r="Q623" s="520">
        <f t="shared" si="90"/>
        <v>0</v>
      </c>
      <c r="R623" s="173"/>
      <c r="S623" s="173"/>
    </row>
    <row r="624" spans="1:19" s="1" customFormat="1">
      <c r="A624" s="349">
        <v>422239</v>
      </c>
      <c r="B624" s="362" t="s">
        <v>551</v>
      </c>
      <c r="C624" s="351"/>
      <c r="D624" s="402"/>
      <c r="E624" s="387"/>
      <c r="F624" s="372"/>
      <c r="G624" s="484">
        <f t="shared" si="86"/>
        <v>0</v>
      </c>
      <c r="H624" s="478">
        <f t="shared" si="87"/>
        <v>0</v>
      </c>
      <c r="I624" s="479">
        <f t="shared" si="88"/>
        <v>0</v>
      </c>
      <c r="J624" s="480"/>
      <c r="K624" s="357"/>
      <c r="L624" s="481" t="str">
        <f t="shared" si="89"/>
        <v/>
      </c>
      <c r="M624" s="482"/>
      <c r="N624" s="484">
        <v>0</v>
      </c>
      <c r="O624" s="482"/>
      <c r="P624" s="485">
        <f>'REC. COSTS'!C624</f>
        <v>0</v>
      </c>
      <c r="Q624" s="520">
        <f t="shared" si="90"/>
        <v>0</v>
      </c>
      <c r="R624" s="173"/>
      <c r="S624" s="173"/>
    </row>
    <row r="625" spans="1:19" s="1" customFormat="1">
      <c r="A625" s="349">
        <v>422240</v>
      </c>
      <c r="B625" s="362" t="s">
        <v>552</v>
      </c>
      <c r="C625" s="351"/>
      <c r="D625" s="402"/>
      <c r="E625" s="387"/>
      <c r="F625" s="372"/>
      <c r="G625" s="484">
        <f t="shared" si="86"/>
        <v>0</v>
      </c>
      <c r="H625" s="478">
        <f t="shared" si="87"/>
        <v>0</v>
      </c>
      <c r="I625" s="479">
        <f t="shared" si="88"/>
        <v>0</v>
      </c>
      <c r="J625" s="480"/>
      <c r="K625" s="357"/>
      <c r="L625" s="481" t="str">
        <f t="shared" si="89"/>
        <v/>
      </c>
      <c r="M625" s="482"/>
      <c r="N625" s="484">
        <v>0</v>
      </c>
      <c r="O625" s="482"/>
      <c r="P625" s="485">
        <f>'REC. COSTS'!C625</f>
        <v>0</v>
      </c>
      <c r="Q625" s="520">
        <f t="shared" si="90"/>
        <v>0</v>
      </c>
      <c r="R625" s="173"/>
      <c r="S625" s="173"/>
    </row>
    <row r="626" spans="1:19" s="1" customFormat="1">
      <c r="A626" s="349">
        <v>422245</v>
      </c>
      <c r="B626" s="362" t="s">
        <v>553</v>
      </c>
      <c r="C626" s="351"/>
      <c r="D626" s="402"/>
      <c r="E626" s="387"/>
      <c r="F626" s="372"/>
      <c r="G626" s="484">
        <f t="shared" si="86"/>
        <v>0</v>
      </c>
      <c r="H626" s="478">
        <f t="shared" si="87"/>
        <v>0</v>
      </c>
      <c r="I626" s="479">
        <f t="shared" si="88"/>
        <v>0</v>
      </c>
      <c r="J626" s="480"/>
      <c r="K626" s="357"/>
      <c r="L626" s="481" t="str">
        <f t="shared" si="89"/>
        <v/>
      </c>
      <c r="M626" s="482"/>
      <c r="N626" s="484">
        <v>0</v>
      </c>
      <c r="O626" s="482"/>
      <c r="P626" s="485">
        <f>'REC. COSTS'!C626</f>
        <v>0</v>
      </c>
      <c r="Q626" s="520">
        <f t="shared" si="90"/>
        <v>0</v>
      </c>
      <c r="R626" s="173"/>
      <c r="S626" s="173"/>
    </row>
    <row r="627" spans="1:19" s="1" customFormat="1">
      <c r="A627" s="349">
        <v>422246</v>
      </c>
      <c r="B627" s="362" t="s">
        <v>554</v>
      </c>
      <c r="C627" s="351"/>
      <c r="D627" s="402"/>
      <c r="E627" s="387"/>
      <c r="F627" s="372"/>
      <c r="G627" s="484">
        <f t="shared" si="86"/>
        <v>0</v>
      </c>
      <c r="H627" s="478">
        <f t="shared" si="87"/>
        <v>0</v>
      </c>
      <c r="I627" s="479">
        <f t="shared" si="88"/>
        <v>0</v>
      </c>
      <c r="J627" s="480"/>
      <c r="K627" s="357"/>
      <c r="L627" s="481" t="str">
        <f t="shared" si="89"/>
        <v/>
      </c>
      <c r="M627" s="482"/>
      <c r="N627" s="484">
        <v>0</v>
      </c>
      <c r="O627" s="482"/>
      <c r="P627" s="485">
        <f>'REC. COSTS'!C627</f>
        <v>0</v>
      </c>
      <c r="Q627" s="520">
        <f t="shared" si="90"/>
        <v>0</v>
      </c>
      <c r="R627" s="173"/>
      <c r="S627" s="173"/>
    </row>
    <row r="628" spans="1:19" s="1" customFormat="1">
      <c r="A628" s="349">
        <v>422247</v>
      </c>
      <c r="B628" s="362" t="s">
        <v>555</v>
      </c>
      <c r="C628" s="351"/>
      <c r="D628" s="402"/>
      <c r="E628" s="387"/>
      <c r="F628" s="372"/>
      <c r="G628" s="484">
        <f t="shared" si="86"/>
        <v>0</v>
      </c>
      <c r="H628" s="478">
        <f t="shared" si="87"/>
        <v>0</v>
      </c>
      <c r="I628" s="479">
        <f t="shared" si="88"/>
        <v>0</v>
      </c>
      <c r="J628" s="480"/>
      <c r="K628" s="357"/>
      <c r="L628" s="481" t="str">
        <f t="shared" si="89"/>
        <v/>
      </c>
      <c r="M628" s="482"/>
      <c r="N628" s="484">
        <v>0</v>
      </c>
      <c r="O628" s="482"/>
      <c r="P628" s="485">
        <f>'REC. COSTS'!C628</f>
        <v>0</v>
      </c>
      <c r="Q628" s="520">
        <f t="shared" si="90"/>
        <v>0</v>
      </c>
      <c r="R628" s="173"/>
      <c r="S628" s="173"/>
    </row>
    <row r="629" spans="1:19" s="1" customFormat="1">
      <c r="A629" s="349">
        <v>422250</v>
      </c>
      <c r="B629" s="362" t="s">
        <v>556</v>
      </c>
      <c r="C629" s="351"/>
      <c r="D629" s="402"/>
      <c r="E629" s="387"/>
      <c r="F629" s="372"/>
      <c r="G629" s="484">
        <f t="shared" si="86"/>
        <v>0</v>
      </c>
      <c r="H629" s="478">
        <f t="shared" si="87"/>
        <v>0</v>
      </c>
      <c r="I629" s="479">
        <f t="shared" si="88"/>
        <v>0</v>
      </c>
      <c r="J629" s="480"/>
      <c r="K629" s="357"/>
      <c r="L629" s="481" t="str">
        <f t="shared" si="89"/>
        <v/>
      </c>
      <c r="M629" s="482"/>
      <c r="N629" s="484">
        <v>0</v>
      </c>
      <c r="O629" s="482"/>
      <c r="P629" s="485">
        <f>'REC. COSTS'!C629</f>
        <v>0</v>
      </c>
      <c r="Q629" s="520">
        <f t="shared" si="90"/>
        <v>0</v>
      </c>
      <c r="R629" s="173"/>
      <c r="S629" s="173"/>
    </row>
    <row r="630" spans="1:19" s="1" customFormat="1">
      <c r="A630" s="349">
        <v>422264</v>
      </c>
      <c r="B630" s="362" t="s">
        <v>557</v>
      </c>
      <c r="C630" s="351"/>
      <c r="D630" s="402"/>
      <c r="E630" s="387"/>
      <c r="F630" s="372"/>
      <c r="G630" s="484">
        <f t="shared" si="86"/>
        <v>0</v>
      </c>
      <c r="H630" s="478">
        <f t="shared" si="87"/>
        <v>0</v>
      </c>
      <c r="I630" s="479">
        <f t="shared" si="88"/>
        <v>0</v>
      </c>
      <c r="J630" s="480"/>
      <c r="K630" s="357"/>
      <c r="L630" s="481" t="str">
        <f t="shared" si="89"/>
        <v/>
      </c>
      <c r="M630" s="482"/>
      <c r="N630" s="484">
        <v>0</v>
      </c>
      <c r="O630" s="482"/>
      <c r="P630" s="485">
        <f>'REC. COSTS'!C630</f>
        <v>0</v>
      </c>
      <c r="Q630" s="520">
        <f t="shared" si="90"/>
        <v>0</v>
      </c>
      <c r="R630" s="173"/>
      <c r="S630" s="173"/>
    </row>
    <row r="631" spans="1:19" s="1" customFormat="1">
      <c r="A631" s="349">
        <v>422265</v>
      </c>
      <c r="B631" s="362" t="s">
        <v>558</v>
      </c>
      <c r="C631" s="351"/>
      <c r="D631" s="402"/>
      <c r="E631" s="387"/>
      <c r="F631" s="372"/>
      <c r="G631" s="484">
        <f t="shared" si="86"/>
        <v>0</v>
      </c>
      <c r="H631" s="478">
        <f t="shared" si="87"/>
        <v>0</v>
      </c>
      <c r="I631" s="479">
        <f t="shared" si="88"/>
        <v>0</v>
      </c>
      <c r="J631" s="480"/>
      <c r="K631" s="357"/>
      <c r="L631" s="481" t="str">
        <f t="shared" si="89"/>
        <v/>
      </c>
      <c r="M631" s="482"/>
      <c r="N631" s="484">
        <v>0</v>
      </c>
      <c r="O631" s="482"/>
      <c r="P631" s="485">
        <f>'REC. COSTS'!C631</f>
        <v>0</v>
      </c>
      <c r="Q631" s="520">
        <f t="shared" si="90"/>
        <v>0</v>
      </c>
      <c r="R631" s="173"/>
      <c r="S631" s="173"/>
    </row>
    <row r="632" spans="1:19" s="1" customFormat="1">
      <c r="A632" s="349">
        <v>422270</v>
      </c>
      <c r="B632" s="362" t="s">
        <v>559</v>
      </c>
      <c r="C632" s="351"/>
      <c r="D632" s="402"/>
      <c r="E632" s="387"/>
      <c r="F632" s="372"/>
      <c r="G632" s="484">
        <f t="shared" si="86"/>
        <v>0</v>
      </c>
      <c r="H632" s="478">
        <f t="shared" si="87"/>
        <v>0</v>
      </c>
      <c r="I632" s="479">
        <f t="shared" si="88"/>
        <v>0</v>
      </c>
      <c r="J632" s="480"/>
      <c r="K632" s="357"/>
      <c r="L632" s="481" t="str">
        <f t="shared" si="89"/>
        <v/>
      </c>
      <c r="M632" s="482"/>
      <c r="N632" s="484">
        <v>0</v>
      </c>
      <c r="O632" s="482"/>
      <c r="P632" s="485">
        <f>'REC. COSTS'!C632</f>
        <v>0</v>
      </c>
      <c r="Q632" s="520">
        <f t="shared" si="90"/>
        <v>0</v>
      </c>
      <c r="R632" s="173"/>
      <c r="S632" s="173"/>
    </row>
    <row r="633" spans="1:19" s="1" customFormat="1">
      <c r="A633" s="349">
        <v>422271</v>
      </c>
      <c r="B633" s="362" t="s">
        <v>560</v>
      </c>
      <c r="C633" s="351"/>
      <c r="D633" s="402"/>
      <c r="E633" s="387"/>
      <c r="F633" s="372"/>
      <c r="G633" s="484">
        <f t="shared" si="86"/>
        <v>0</v>
      </c>
      <c r="H633" s="478">
        <f t="shared" si="87"/>
        <v>0</v>
      </c>
      <c r="I633" s="479">
        <f t="shared" si="88"/>
        <v>0</v>
      </c>
      <c r="J633" s="480"/>
      <c r="K633" s="357"/>
      <c r="L633" s="481" t="str">
        <f t="shared" si="89"/>
        <v/>
      </c>
      <c r="M633" s="482"/>
      <c r="N633" s="484">
        <v>0</v>
      </c>
      <c r="O633" s="482"/>
      <c r="P633" s="485">
        <f>'REC. COSTS'!C633</f>
        <v>0</v>
      </c>
      <c r="Q633" s="520">
        <f t="shared" si="90"/>
        <v>0</v>
      </c>
      <c r="R633" s="173"/>
      <c r="S633" s="173"/>
    </row>
    <row r="634" spans="1:19" s="1" customFormat="1">
      <c r="A634" s="349">
        <v>422280</v>
      </c>
      <c r="B634" s="362" t="s">
        <v>561</v>
      </c>
      <c r="C634" s="351"/>
      <c r="D634" s="402"/>
      <c r="E634" s="387"/>
      <c r="F634" s="372"/>
      <c r="G634" s="484">
        <f t="shared" si="86"/>
        <v>0</v>
      </c>
      <c r="H634" s="478">
        <f t="shared" si="87"/>
        <v>0</v>
      </c>
      <c r="I634" s="479">
        <f t="shared" si="88"/>
        <v>0</v>
      </c>
      <c r="J634" s="480"/>
      <c r="K634" s="357"/>
      <c r="L634" s="481" t="str">
        <f t="shared" si="89"/>
        <v/>
      </c>
      <c r="M634" s="482"/>
      <c r="N634" s="484">
        <v>0</v>
      </c>
      <c r="O634" s="482"/>
      <c r="P634" s="485">
        <f>'REC. COSTS'!C634</f>
        <v>0</v>
      </c>
      <c r="Q634" s="520">
        <f t="shared" si="90"/>
        <v>0</v>
      </c>
      <c r="R634" s="173"/>
      <c r="S634" s="173"/>
    </row>
    <row r="635" spans="1:19" s="1" customFormat="1">
      <c r="A635" s="349">
        <v>422281</v>
      </c>
      <c r="B635" s="362" t="s">
        <v>562</v>
      </c>
      <c r="C635" s="351"/>
      <c r="D635" s="402"/>
      <c r="E635" s="387"/>
      <c r="F635" s="372"/>
      <c r="G635" s="484">
        <f t="shared" si="86"/>
        <v>0</v>
      </c>
      <c r="H635" s="478">
        <f t="shared" si="87"/>
        <v>0</v>
      </c>
      <c r="I635" s="479">
        <f t="shared" si="88"/>
        <v>0</v>
      </c>
      <c r="J635" s="480"/>
      <c r="K635" s="357"/>
      <c r="L635" s="481" t="str">
        <f t="shared" si="89"/>
        <v/>
      </c>
      <c r="M635" s="482"/>
      <c r="N635" s="484">
        <v>0</v>
      </c>
      <c r="O635" s="482"/>
      <c r="P635" s="485">
        <f>'REC. COSTS'!C635</f>
        <v>0</v>
      </c>
      <c r="Q635" s="520">
        <f t="shared" si="90"/>
        <v>0</v>
      </c>
      <c r="R635" s="173"/>
      <c r="S635" s="173"/>
    </row>
    <row r="636" spans="1:19" s="1" customFormat="1">
      <c r="A636" s="349">
        <v>422282</v>
      </c>
      <c r="B636" s="362" t="s">
        <v>563</v>
      </c>
      <c r="C636" s="351"/>
      <c r="D636" s="402"/>
      <c r="E636" s="387"/>
      <c r="F636" s="372"/>
      <c r="G636" s="484">
        <f t="shared" si="86"/>
        <v>0</v>
      </c>
      <c r="H636" s="478">
        <f t="shared" si="87"/>
        <v>0</v>
      </c>
      <c r="I636" s="479">
        <f t="shared" si="88"/>
        <v>0</v>
      </c>
      <c r="J636" s="480"/>
      <c r="K636" s="357"/>
      <c r="L636" s="481" t="str">
        <f t="shared" si="89"/>
        <v/>
      </c>
      <c r="M636" s="482"/>
      <c r="N636" s="484">
        <v>0</v>
      </c>
      <c r="O636" s="482"/>
      <c r="P636" s="485">
        <f>'REC. COSTS'!C636</f>
        <v>0</v>
      </c>
      <c r="Q636" s="520">
        <f t="shared" si="90"/>
        <v>0</v>
      </c>
      <c r="R636" s="173"/>
      <c r="S636" s="173"/>
    </row>
    <row r="637" spans="1:19" s="1" customFormat="1">
      <c r="A637" s="349">
        <v>422283</v>
      </c>
      <c r="B637" s="362" t="s">
        <v>564</v>
      </c>
      <c r="C637" s="351"/>
      <c r="D637" s="402"/>
      <c r="E637" s="387"/>
      <c r="F637" s="372"/>
      <c r="G637" s="484">
        <f t="shared" si="86"/>
        <v>0</v>
      </c>
      <c r="H637" s="478">
        <f t="shared" si="87"/>
        <v>0</v>
      </c>
      <c r="I637" s="479">
        <f t="shared" si="88"/>
        <v>0</v>
      </c>
      <c r="J637" s="480"/>
      <c r="K637" s="357"/>
      <c r="L637" s="481" t="str">
        <f t="shared" si="89"/>
        <v/>
      </c>
      <c r="M637" s="482"/>
      <c r="N637" s="484">
        <v>0</v>
      </c>
      <c r="O637" s="482"/>
      <c r="P637" s="485">
        <f>'REC. COSTS'!C637</f>
        <v>0</v>
      </c>
      <c r="Q637" s="520">
        <f>G637+N637+P637</f>
        <v>0</v>
      </c>
      <c r="R637" s="173"/>
      <c r="S637" s="173"/>
    </row>
    <row r="638" spans="1:19" s="1" customFormat="1">
      <c r="A638" s="349">
        <v>422293</v>
      </c>
      <c r="B638" s="362" t="s">
        <v>565</v>
      </c>
      <c r="C638" s="351"/>
      <c r="D638" s="402"/>
      <c r="E638" s="387"/>
      <c r="F638" s="372"/>
      <c r="G638" s="484">
        <f t="shared" si="86"/>
        <v>0</v>
      </c>
      <c r="H638" s="478">
        <f t="shared" si="87"/>
        <v>0</v>
      </c>
      <c r="I638" s="479">
        <f t="shared" si="88"/>
        <v>0</v>
      </c>
      <c r="J638" s="480"/>
      <c r="K638" s="357"/>
      <c r="L638" s="481" t="str">
        <f t="shared" si="89"/>
        <v/>
      </c>
      <c r="M638" s="482"/>
      <c r="N638" s="484">
        <v>0</v>
      </c>
      <c r="O638" s="482"/>
      <c r="P638" s="485">
        <f>'REC. COSTS'!C638</f>
        <v>0</v>
      </c>
      <c r="Q638" s="520">
        <f t="shared" si="90"/>
        <v>0</v>
      </c>
      <c r="R638" s="173"/>
      <c r="S638" s="173"/>
    </row>
    <row r="639" spans="1:19" s="1" customFormat="1">
      <c r="A639" s="349">
        <v>424095</v>
      </c>
      <c r="B639" s="362" t="s">
        <v>186</v>
      </c>
      <c r="C639" s="351"/>
      <c r="D639" s="404"/>
      <c r="E639" s="391"/>
      <c r="F639" s="367"/>
      <c r="G639" s="501">
        <f>SUM(I586:I638)</f>
        <v>0</v>
      </c>
      <c r="H639" s="368"/>
      <c r="I639" s="486" t="s">
        <v>723</v>
      </c>
      <c r="J639" s="486"/>
      <c r="K639" s="510"/>
      <c r="L639" s="481"/>
      <c r="M639" s="482"/>
      <c r="N639" s="501">
        <v>0</v>
      </c>
      <c r="O639" s="482"/>
      <c r="P639" s="485">
        <f>'REC. COSTS'!C639</f>
        <v>0</v>
      </c>
      <c r="Q639" s="520">
        <f t="shared" si="90"/>
        <v>0</v>
      </c>
      <c r="R639" s="173"/>
      <c r="S639" s="173"/>
    </row>
    <row r="640" spans="1:19" s="1" customFormat="1">
      <c r="A640" s="349">
        <v>427210</v>
      </c>
      <c r="B640" s="374" t="s">
        <v>566</v>
      </c>
      <c r="C640" s="375"/>
      <c r="D640" s="376"/>
      <c r="E640" s="376"/>
      <c r="F640" s="377"/>
      <c r="G640" s="488">
        <f>IF(X=0,(IF(Me=0,Sa,Me*Sa)),(IF(Me=0,Sa*X,Me*X*Sa)))</f>
        <v>0</v>
      </c>
      <c r="H640" s="368"/>
      <c r="I640" s="480"/>
      <c r="J640" s="480"/>
      <c r="K640" s="357"/>
      <c r="L640" s="481" t="str">
        <f t="shared" si="89"/>
        <v/>
      </c>
      <c r="M640" s="482"/>
      <c r="N640" s="488">
        <v>0</v>
      </c>
      <c r="O640" s="482"/>
      <c r="P640" s="490">
        <f>'REC. COSTS'!C640</f>
        <v>0</v>
      </c>
      <c r="Q640" s="520">
        <f t="shared" si="90"/>
        <v>0</v>
      </c>
      <c r="R640" s="173"/>
      <c r="S640" s="173"/>
    </row>
    <row r="641" spans="1:19" s="1" customFormat="1" ht="14" thickBot="1">
      <c r="A641" s="379" t="s">
        <v>149</v>
      </c>
      <c r="B641" s="380"/>
      <c r="C641" s="400"/>
      <c r="D641" s="356"/>
      <c r="E641" s="382"/>
      <c r="F641" s="398" t="s">
        <v>722</v>
      </c>
      <c r="G641" s="497">
        <f>SUM(G586:G640)</f>
        <v>0</v>
      </c>
      <c r="H641" s="368"/>
      <c r="I641" s="480"/>
      <c r="J641" s="480"/>
      <c r="K641" s="348"/>
      <c r="L641" s="497">
        <f>SUM(L586:L640)</f>
        <v>0</v>
      </c>
      <c r="M641" s="482"/>
      <c r="N641" s="497">
        <v>0</v>
      </c>
      <c r="O641" s="482"/>
      <c r="P641" s="498">
        <f>SUM(P586:P640)</f>
        <v>0</v>
      </c>
      <c r="Q641" s="520">
        <f t="shared" si="90"/>
        <v>0</v>
      </c>
      <c r="R641" s="173"/>
      <c r="S641" s="173"/>
    </row>
    <row r="642" spans="1:19" s="1" customFormat="1" ht="0.75" customHeight="1" thickTop="1">
      <c r="A642" s="385"/>
      <c r="B642" s="380"/>
      <c r="C642" s="381"/>
      <c r="D642" s="356"/>
      <c r="E642" s="382"/>
      <c r="F642" s="398"/>
      <c r="G642" s="480"/>
      <c r="H642" s="368"/>
      <c r="I642" s="480"/>
      <c r="J642" s="480"/>
      <c r="K642" s="348"/>
      <c r="L642" s="480"/>
      <c r="M642" s="482"/>
      <c r="N642" s="480"/>
      <c r="O642" s="482"/>
      <c r="P642" s="500"/>
      <c r="Q642" s="520"/>
      <c r="R642" s="173"/>
      <c r="S642" s="173"/>
    </row>
    <row r="643" spans="1:19" s="1" customFormat="1" ht="24.75" customHeight="1" thickTop="1">
      <c r="A643" s="345" t="s">
        <v>164</v>
      </c>
      <c r="B643" s="405"/>
      <c r="C643" s="381"/>
      <c r="D643" s="452" t="s">
        <v>41</v>
      </c>
      <c r="E643" s="453" t="s">
        <v>13</v>
      </c>
      <c r="F643" s="452" t="s">
        <v>14</v>
      </c>
      <c r="G643" s="473" t="s">
        <v>15</v>
      </c>
      <c r="H643" s="452" t="s">
        <v>16</v>
      </c>
      <c r="I643" s="474" t="s">
        <v>17</v>
      </c>
      <c r="J643" s="474"/>
      <c r="K643" s="348"/>
      <c r="L643" s="473" t="s">
        <v>18</v>
      </c>
      <c r="M643" s="476"/>
      <c r="N643" s="473" t="s">
        <v>15</v>
      </c>
      <c r="O643" s="476"/>
      <c r="P643" s="473" t="s">
        <v>740</v>
      </c>
      <c r="Q643" s="520"/>
      <c r="R643" s="173"/>
      <c r="S643" s="173"/>
    </row>
    <row r="644" spans="1:19" s="1" customFormat="1">
      <c r="A644" s="349">
        <v>442410</v>
      </c>
      <c r="B644" s="392" t="s">
        <v>567</v>
      </c>
      <c r="C644" s="351"/>
      <c r="D644" s="387"/>
      <c r="E644" s="387"/>
      <c r="F644" s="372"/>
      <c r="G644" s="477">
        <f>IF(X=0,(IF(Me=0,Sa,Me*Sa)),(IF(Me=0,Sa*X,Me*X*Sa)))</f>
        <v>0</v>
      </c>
      <c r="H644" s="478">
        <f>IF(Sum,Sos,0)</f>
        <v>0</v>
      </c>
      <c r="I644" s="479">
        <f>IF(Prosent&lt;&gt;0,(Sum*Prosent)/100,0)</f>
        <v>0</v>
      </c>
      <c r="J644" s="480"/>
      <c r="K644" s="357"/>
      <c r="L644" s="481" t="str">
        <f>IF(FMVAE&lt;&gt;"",(Sum*mva)-Sum,"")</f>
        <v/>
      </c>
      <c r="M644" s="482"/>
      <c r="N644" s="477">
        <v>0</v>
      </c>
      <c r="O644" s="482"/>
      <c r="P644" s="483">
        <f>'REC. COSTS'!C644</f>
        <v>0</v>
      </c>
      <c r="Q644" s="520">
        <f t="shared" ref="Q644:Q665" si="91">G644+N644+P644</f>
        <v>0</v>
      </c>
      <c r="R644" s="173"/>
      <c r="S644" s="173"/>
    </row>
    <row r="645" spans="1:19" s="1" customFormat="1">
      <c r="A645" s="349">
        <v>442411</v>
      </c>
      <c r="B645" s="362" t="s">
        <v>568</v>
      </c>
      <c r="C645" s="351"/>
      <c r="D645" s="389"/>
      <c r="E645" s="387"/>
      <c r="F645" s="390">
        <f>IF(D645=0,0,+G644)</f>
        <v>0</v>
      </c>
      <c r="G645" s="484">
        <f>IF(X=0,(IF(Me=0,Sa,Me*Sa)),(IF(Me=0,Sa*X,Me*X*Sa)))</f>
        <v>0</v>
      </c>
      <c r="H645" s="478">
        <f>IF(Sum,Sos,0)</f>
        <v>0</v>
      </c>
      <c r="I645" s="479">
        <f>IF(Prosent&lt;&gt;0,(Sum*Prosent)/100,0)</f>
        <v>0</v>
      </c>
      <c r="J645" s="480"/>
      <c r="K645" s="357"/>
      <c r="L645" s="481" t="str">
        <f>IF(FMVAE&lt;&gt;"",(Sum*mva)-Sum,"")</f>
        <v/>
      </c>
      <c r="M645" s="482"/>
      <c r="N645" s="484">
        <v>0</v>
      </c>
      <c r="O645" s="482"/>
      <c r="P645" s="485">
        <f>'REC. COSTS'!C645</f>
        <v>0</v>
      </c>
      <c r="Q645" s="520">
        <f t="shared" si="91"/>
        <v>0</v>
      </c>
      <c r="R645" s="173"/>
      <c r="S645" s="173"/>
    </row>
    <row r="646" spans="1:19" s="1" customFormat="1">
      <c r="A646" s="349">
        <v>442426</v>
      </c>
      <c r="B646" s="362" t="s">
        <v>569</v>
      </c>
      <c r="C646" s="351"/>
      <c r="D646" s="387"/>
      <c r="E646" s="387"/>
      <c r="F646" s="372"/>
      <c r="G646" s="484">
        <f>IF(X=0,(IF(Me=0,Sa,Me*Sa)),(IF(Me=0,Sa*X,Me*X*Sa)))</f>
        <v>0</v>
      </c>
      <c r="H646" s="478">
        <f>IF(Sum,Sos,0)</f>
        <v>0</v>
      </c>
      <c r="I646" s="479">
        <f>IF(Prosent&lt;&gt;0,(Sum*Prosent)/100,0)</f>
        <v>0</v>
      </c>
      <c r="J646" s="480"/>
      <c r="K646" s="357" t="s">
        <v>13</v>
      </c>
      <c r="L646" s="481">
        <f>IF(FMVAE&lt;&gt;"",(Sum*mva)-Sum,"")</f>
        <v>0</v>
      </c>
      <c r="M646" s="482"/>
      <c r="N646" s="484">
        <v>0</v>
      </c>
      <c r="O646" s="482"/>
      <c r="P646" s="485">
        <f>'REC. COSTS'!C646</f>
        <v>0</v>
      </c>
      <c r="Q646" s="520">
        <f t="shared" si="91"/>
        <v>0</v>
      </c>
      <c r="R646" s="173"/>
      <c r="S646" s="173"/>
    </row>
    <row r="647" spans="1:19" s="1" customFormat="1">
      <c r="A647" s="349">
        <v>442427</v>
      </c>
      <c r="B647" s="362" t="s">
        <v>570</v>
      </c>
      <c r="C647" s="351"/>
      <c r="D647" s="389"/>
      <c r="E647" s="387"/>
      <c r="F647" s="390">
        <f>IF(D647=0,0,+G646)</f>
        <v>0</v>
      </c>
      <c r="G647" s="484">
        <f>IF(X=0,(IF(Me=0,Sa,Me*Sa)),(IF(Me=0,Sa*X,Me*X*Sa)))</f>
        <v>0</v>
      </c>
      <c r="H647" s="478">
        <f>IF(Sum,Sos,0)</f>
        <v>0</v>
      </c>
      <c r="I647" s="479">
        <f>IF(Prosent&lt;&gt;0,(Sum*Prosent)/100,0)</f>
        <v>0</v>
      </c>
      <c r="J647" s="480"/>
      <c r="K647" s="357"/>
      <c r="L647" s="481" t="str">
        <f>IF(FMVAE&lt;&gt;"",(Sum*mva)-Sum,"")</f>
        <v/>
      </c>
      <c r="M647" s="482"/>
      <c r="N647" s="484">
        <v>0</v>
      </c>
      <c r="O647" s="482"/>
      <c r="P647" s="485">
        <f>'REC. COSTS'!C647</f>
        <v>0</v>
      </c>
      <c r="Q647" s="520">
        <f t="shared" si="91"/>
        <v>0</v>
      </c>
      <c r="R647" s="173"/>
      <c r="S647" s="173"/>
    </row>
    <row r="648" spans="1:19" s="1" customFormat="1">
      <c r="A648" s="349">
        <v>444092</v>
      </c>
      <c r="B648" s="362" t="s">
        <v>223</v>
      </c>
      <c r="C648" s="351"/>
      <c r="D648" s="387"/>
      <c r="E648" s="387"/>
      <c r="F648" s="372"/>
      <c r="G648" s="484">
        <f>IF(X=0,(IF(Me=0,Sa,Me*Sa)),(IF(Me=0,Sa*X,Me*X*Sa)))</f>
        <v>0</v>
      </c>
      <c r="H648" s="478">
        <f>IF(Sum,Sos,0)</f>
        <v>0</v>
      </c>
      <c r="I648" s="479">
        <f>IF(Prosent&lt;&gt;0,(Sum*Prosent)/100,0)</f>
        <v>0</v>
      </c>
      <c r="J648" s="480"/>
      <c r="K648" s="357"/>
      <c r="L648" s="481" t="str">
        <f>IF(FMVAE&lt;&gt;"",(Sum*mva)-Sum,"")</f>
        <v/>
      </c>
      <c r="M648" s="482"/>
      <c r="N648" s="484">
        <v>0</v>
      </c>
      <c r="O648" s="482"/>
      <c r="P648" s="485">
        <f>'REC. COSTS'!C648</f>
        <v>0</v>
      </c>
      <c r="Q648" s="520">
        <f t="shared" si="91"/>
        <v>0</v>
      </c>
      <c r="R648" s="173"/>
      <c r="S648" s="173"/>
    </row>
    <row r="649" spans="1:19" s="1" customFormat="1">
      <c r="A649" s="349">
        <v>444095</v>
      </c>
      <c r="B649" s="362" t="s">
        <v>186</v>
      </c>
      <c r="C649" s="351"/>
      <c r="D649" s="391"/>
      <c r="E649" s="391"/>
      <c r="F649" s="367"/>
      <c r="G649" s="501">
        <f>SUM(I644:I648)</f>
        <v>0</v>
      </c>
      <c r="H649" s="368"/>
      <c r="I649" s="486" t="s">
        <v>723</v>
      </c>
      <c r="J649" s="486"/>
      <c r="K649" s="510"/>
      <c r="L649" s="481"/>
      <c r="M649" s="482"/>
      <c r="N649" s="501">
        <v>0</v>
      </c>
      <c r="O649" s="482"/>
      <c r="P649" s="485">
        <f>'REC. COSTS'!C649</f>
        <v>0</v>
      </c>
      <c r="Q649" s="520">
        <f t="shared" si="91"/>
        <v>0</v>
      </c>
      <c r="R649" s="173"/>
      <c r="S649" s="173"/>
    </row>
    <row r="650" spans="1:19" s="1" customFormat="1">
      <c r="A650" s="349">
        <v>449070</v>
      </c>
      <c r="B650" s="362" t="s">
        <v>194</v>
      </c>
      <c r="C650" s="351" t="s">
        <v>721</v>
      </c>
      <c r="D650" s="391"/>
      <c r="E650" s="391"/>
      <c r="F650" s="367"/>
      <c r="G650" s="484">
        <f>'ESTIMATE SPEC.'!F24</f>
        <v>0</v>
      </c>
      <c r="H650" s="368"/>
      <c r="I650" s="480"/>
      <c r="J650" s="480"/>
      <c r="K650" s="357"/>
      <c r="L650" s="481">
        <f>'ESTIMATE SPEC.'!I24</f>
        <v>0</v>
      </c>
      <c r="M650" s="482"/>
      <c r="N650" s="484">
        <v>0</v>
      </c>
      <c r="O650" s="482"/>
      <c r="P650" s="485">
        <f>'REC. COSTS'!C650</f>
        <v>0</v>
      </c>
      <c r="Q650" s="520">
        <f t="shared" si="91"/>
        <v>0</v>
      </c>
      <c r="R650" s="173"/>
      <c r="S650" s="173"/>
    </row>
    <row r="651" spans="1:19" s="1" customFormat="1">
      <c r="A651" s="349">
        <v>449072</v>
      </c>
      <c r="B651" s="362" t="s">
        <v>195</v>
      </c>
      <c r="C651" s="351" t="s">
        <v>721</v>
      </c>
      <c r="D651" s="391"/>
      <c r="E651" s="391"/>
      <c r="F651" s="367"/>
      <c r="G651" s="484">
        <f>'ESTIMATE SPEC.'!F48</f>
        <v>0</v>
      </c>
      <c r="H651" s="368"/>
      <c r="I651" s="480"/>
      <c r="J651" s="480"/>
      <c r="K651" s="357"/>
      <c r="L651" s="481">
        <f>'ESTIMATE SPEC.'!I48</f>
        <v>0</v>
      </c>
      <c r="M651" s="482"/>
      <c r="N651" s="484">
        <v>0</v>
      </c>
      <c r="O651" s="482"/>
      <c r="P651" s="485">
        <f>'REC. COSTS'!C651</f>
        <v>0</v>
      </c>
      <c r="Q651" s="520">
        <f t="shared" si="91"/>
        <v>0</v>
      </c>
      <c r="R651" s="173"/>
      <c r="S651" s="173"/>
    </row>
    <row r="652" spans="1:19" s="1" customFormat="1">
      <c r="A652" s="349">
        <v>449073</v>
      </c>
      <c r="B652" s="362" t="s">
        <v>196</v>
      </c>
      <c r="C652" s="351" t="s">
        <v>721</v>
      </c>
      <c r="D652" s="391"/>
      <c r="E652" s="391"/>
      <c r="F652" s="367"/>
      <c r="G652" s="484">
        <f>'ESTIMATE SPEC.'!F72</f>
        <v>0</v>
      </c>
      <c r="H652" s="368"/>
      <c r="I652" s="480"/>
      <c r="J652" s="480"/>
      <c r="K652" s="357"/>
      <c r="L652" s="481">
        <f>'ESTIMATE SPEC.'!I72</f>
        <v>0</v>
      </c>
      <c r="M652" s="482"/>
      <c r="N652" s="484">
        <v>0</v>
      </c>
      <c r="O652" s="482"/>
      <c r="P652" s="485">
        <f>'REC. COSTS'!C652</f>
        <v>0</v>
      </c>
      <c r="Q652" s="520">
        <f t="shared" si="91"/>
        <v>0</v>
      </c>
      <c r="R652" s="173"/>
      <c r="S652" s="173"/>
    </row>
    <row r="653" spans="1:19" s="1" customFormat="1">
      <c r="A653" s="349">
        <v>449081</v>
      </c>
      <c r="B653" s="362" t="s">
        <v>236</v>
      </c>
      <c r="C653" s="351" t="s">
        <v>721</v>
      </c>
      <c r="D653" s="391"/>
      <c r="E653" s="391"/>
      <c r="F653" s="367"/>
      <c r="G653" s="484">
        <f>'ESTIMATE SPEC.'!F96</f>
        <v>0</v>
      </c>
      <c r="H653" s="368"/>
      <c r="I653" s="480"/>
      <c r="J653" s="480"/>
      <c r="K653" s="357"/>
      <c r="L653" s="481">
        <f>'ESTIMATE SPEC.'!I96</f>
        <v>0</v>
      </c>
      <c r="M653" s="482"/>
      <c r="N653" s="484">
        <v>0</v>
      </c>
      <c r="O653" s="482"/>
      <c r="P653" s="485">
        <f>'REC. COSTS'!C653</f>
        <v>0</v>
      </c>
      <c r="Q653" s="520">
        <f t="shared" si="91"/>
        <v>0</v>
      </c>
      <c r="R653" s="173"/>
      <c r="S653" s="173"/>
    </row>
    <row r="654" spans="1:19" s="1" customFormat="1">
      <c r="A654" s="349">
        <v>449082</v>
      </c>
      <c r="B654" s="362" t="s">
        <v>237</v>
      </c>
      <c r="C654" s="351"/>
      <c r="D654" s="389"/>
      <c r="E654" s="387"/>
      <c r="F654" s="390">
        <f>IF(D654=0,0,+G653)</f>
        <v>0</v>
      </c>
      <c r="G654" s="484">
        <f t="shared" ref="G654:G660" si="92">IF(X=0,(IF(Me=0,Sa,Me*Sa)),(IF(Me=0,Sa*X,Me*X*Sa)))</f>
        <v>0</v>
      </c>
      <c r="H654" s="368"/>
      <c r="I654" s="480"/>
      <c r="J654" s="480"/>
      <c r="K654" s="357"/>
      <c r="L654" s="481" t="str">
        <f t="shared" ref="L654:L660" si="93">IF(FMVAE&lt;&gt;"",(Sum*mva)-Sum,"")</f>
        <v/>
      </c>
      <c r="M654" s="482"/>
      <c r="N654" s="484">
        <v>0</v>
      </c>
      <c r="O654" s="482"/>
      <c r="P654" s="485">
        <f>'REC. COSTS'!C654</f>
        <v>0</v>
      </c>
      <c r="Q654" s="520">
        <f t="shared" si="91"/>
        <v>0</v>
      </c>
      <c r="R654" s="173"/>
      <c r="S654" s="173"/>
    </row>
    <row r="655" spans="1:19" s="1" customFormat="1">
      <c r="A655" s="349">
        <v>449083</v>
      </c>
      <c r="B655" s="392" t="s">
        <v>238</v>
      </c>
      <c r="C655" s="351"/>
      <c r="D655" s="387"/>
      <c r="E655" s="387"/>
      <c r="F655" s="372"/>
      <c r="G655" s="484">
        <f t="shared" si="92"/>
        <v>0</v>
      </c>
      <c r="H655" s="368"/>
      <c r="I655" s="480"/>
      <c r="J655" s="480"/>
      <c r="K655" s="357"/>
      <c r="L655" s="481" t="str">
        <f t="shared" si="93"/>
        <v/>
      </c>
      <c r="M655" s="482"/>
      <c r="N655" s="484">
        <v>0</v>
      </c>
      <c r="O655" s="482"/>
      <c r="P655" s="485">
        <f>'REC. COSTS'!C655</f>
        <v>0</v>
      </c>
      <c r="Q655" s="520">
        <f t="shared" si="91"/>
        <v>0</v>
      </c>
      <c r="R655" s="173"/>
      <c r="S655" s="173"/>
    </row>
    <row r="656" spans="1:19" s="1" customFormat="1">
      <c r="A656" s="349">
        <v>449084</v>
      </c>
      <c r="B656" s="362" t="s">
        <v>239</v>
      </c>
      <c r="C656" s="351"/>
      <c r="D656" s="389"/>
      <c r="E656" s="387"/>
      <c r="F656" s="390">
        <f>IF(D656=0,0,+G655)</f>
        <v>0</v>
      </c>
      <c r="G656" s="484">
        <f t="shared" si="92"/>
        <v>0</v>
      </c>
      <c r="H656" s="368"/>
      <c r="I656" s="480"/>
      <c r="J656" s="480"/>
      <c r="K656" s="357"/>
      <c r="L656" s="481" t="str">
        <f t="shared" si="93"/>
        <v/>
      </c>
      <c r="M656" s="482"/>
      <c r="N656" s="484">
        <v>0</v>
      </c>
      <c r="O656" s="482"/>
      <c r="P656" s="485">
        <f>'REC. COSTS'!C656</f>
        <v>0</v>
      </c>
      <c r="Q656" s="520">
        <f t="shared" si="91"/>
        <v>0</v>
      </c>
      <c r="R656" s="173"/>
      <c r="S656" s="173"/>
    </row>
    <row r="657" spans="1:19" s="1" customFormat="1">
      <c r="A657" s="349">
        <v>449085</v>
      </c>
      <c r="B657" s="362" t="s">
        <v>240</v>
      </c>
      <c r="C657" s="351"/>
      <c r="D657" s="387"/>
      <c r="E657" s="387"/>
      <c r="F657" s="372"/>
      <c r="G657" s="484">
        <f t="shared" si="92"/>
        <v>0</v>
      </c>
      <c r="H657" s="368"/>
      <c r="I657" s="480"/>
      <c r="J657" s="480"/>
      <c r="K657" s="357"/>
      <c r="L657" s="481" t="str">
        <f t="shared" si="93"/>
        <v/>
      </c>
      <c r="M657" s="482"/>
      <c r="N657" s="484">
        <v>0</v>
      </c>
      <c r="O657" s="482"/>
      <c r="P657" s="485">
        <f>'REC. COSTS'!C657</f>
        <v>0</v>
      </c>
      <c r="Q657" s="520">
        <f t="shared" si="91"/>
        <v>0</v>
      </c>
      <c r="R657" s="173"/>
      <c r="S657" s="173"/>
    </row>
    <row r="658" spans="1:19" s="1" customFormat="1">
      <c r="A658" s="349">
        <v>449090</v>
      </c>
      <c r="B658" s="362" t="s">
        <v>241</v>
      </c>
      <c r="C658" s="351"/>
      <c r="D658" s="389"/>
      <c r="E658" s="387"/>
      <c r="F658" s="390">
        <f>IF(D658=0,0,+G657)</f>
        <v>0</v>
      </c>
      <c r="G658" s="484">
        <f t="shared" si="92"/>
        <v>0</v>
      </c>
      <c r="H658" s="368"/>
      <c r="I658" s="480"/>
      <c r="J658" s="480"/>
      <c r="K658" s="357"/>
      <c r="L658" s="481" t="str">
        <f t="shared" si="93"/>
        <v/>
      </c>
      <c r="M658" s="482"/>
      <c r="N658" s="484">
        <v>0</v>
      </c>
      <c r="O658" s="482"/>
      <c r="P658" s="485">
        <f>'REC. COSTS'!C658</f>
        <v>0</v>
      </c>
      <c r="Q658" s="520">
        <f t="shared" si="91"/>
        <v>0</v>
      </c>
      <c r="R658" s="173"/>
      <c r="S658" s="173"/>
    </row>
    <row r="659" spans="1:19" s="1" customFormat="1">
      <c r="A659" s="349">
        <v>449091</v>
      </c>
      <c r="B659" s="362" t="s">
        <v>242</v>
      </c>
      <c r="C659" s="351"/>
      <c r="D659" s="387"/>
      <c r="E659" s="387"/>
      <c r="F659" s="372"/>
      <c r="G659" s="484">
        <f t="shared" si="92"/>
        <v>0</v>
      </c>
      <c r="H659" s="368"/>
      <c r="I659" s="480"/>
      <c r="J659" s="480"/>
      <c r="K659" s="357"/>
      <c r="L659" s="481" t="str">
        <f t="shared" si="93"/>
        <v/>
      </c>
      <c r="M659" s="482"/>
      <c r="N659" s="484">
        <v>0</v>
      </c>
      <c r="O659" s="482"/>
      <c r="P659" s="485">
        <f>'REC. COSTS'!C659</f>
        <v>0</v>
      </c>
      <c r="Q659" s="520">
        <f t="shared" si="91"/>
        <v>0</v>
      </c>
      <c r="R659" s="173"/>
      <c r="S659" s="173"/>
    </row>
    <row r="660" spans="1:19" s="1" customFormat="1">
      <c r="A660" s="349">
        <v>449092</v>
      </c>
      <c r="B660" s="362" t="s">
        <v>243</v>
      </c>
      <c r="C660" s="351"/>
      <c r="D660" s="389"/>
      <c r="E660" s="387"/>
      <c r="F660" s="390">
        <f>IF(D660=0,0,+G659)</f>
        <v>0</v>
      </c>
      <c r="G660" s="484">
        <f t="shared" si="92"/>
        <v>0</v>
      </c>
      <c r="H660" s="368"/>
      <c r="I660" s="480"/>
      <c r="J660" s="480"/>
      <c r="K660" s="357"/>
      <c r="L660" s="481" t="str">
        <f t="shared" si="93"/>
        <v/>
      </c>
      <c r="M660" s="482"/>
      <c r="N660" s="484">
        <v>0</v>
      </c>
      <c r="O660" s="482"/>
      <c r="P660" s="485">
        <f>'REC. COSTS'!C660</f>
        <v>0</v>
      </c>
      <c r="Q660" s="520">
        <f t="shared" si="91"/>
        <v>0</v>
      </c>
      <c r="R660" s="173"/>
      <c r="S660" s="173"/>
    </row>
    <row r="661" spans="1:19" s="1" customFormat="1">
      <c r="A661" s="349">
        <v>449093</v>
      </c>
      <c r="B661" s="362" t="s">
        <v>198</v>
      </c>
      <c r="C661" s="351"/>
      <c r="D661" s="391"/>
      <c r="E661" s="391"/>
      <c r="F661" s="367"/>
      <c r="G661" s="484">
        <f>'ESTIMATE SPEC.'!F120</f>
        <v>0</v>
      </c>
      <c r="H661" s="368"/>
      <c r="I661" s="480"/>
      <c r="J661" s="480"/>
      <c r="K661" s="357"/>
      <c r="L661" s="481">
        <f>'ESTIMATE SPEC.'!I120</f>
        <v>0</v>
      </c>
      <c r="M661" s="482"/>
      <c r="N661" s="484">
        <v>0</v>
      </c>
      <c r="O661" s="482"/>
      <c r="P661" s="485">
        <f>'REC. COSTS'!C661</f>
        <v>0</v>
      </c>
      <c r="Q661" s="520">
        <f t="shared" si="91"/>
        <v>0</v>
      </c>
      <c r="R661" s="173"/>
      <c r="S661" s="173"/>
    </row>
    <row r="662" spans="1:19" s="1" customFormat="1">
      <c r="A662" s="349">
        <v>449096</v>
      </c>
      <c r="B662" s="362" t="s">
        <v>571</v>
      </c>
      <c r="C662" s="351"/>
      <c r="D662" s="387"/>
      <c r="E662" s="387"/>
      <c r="F662" s="372"/>
      <c r="G662" s="484">
        <f>IF(X=0,(IF(Me=0,Sa,Me*Sa)),(IF(Me=0,Sa*X,Me*X*Sa)))</f>
        <v>0</v>
      </c>
      <c r="H662" s="368"/>
      <c r="I662" s="480"/>
      <c r="J662" s="480"/>
      <c r="K662" s="357"/>
      <c r="L662" s="481" t="str">
        <f>IF(FMVAE&lt;&gt;"",(Sum*mva)-Sum,"")</f>
        <v/>
      </c>
      <c r="M662" s="482"/>
      <c r="N662" s="484">
        <v>0</v>
      </c>
      <c r="O662" s="482"/>
      <c r="P662" s="485">
        <f>'REC. COSTS'!C662</f>
        <v>0</v>
      </c>
      <c r="Q662" s="520">
        <f t="shared" si="91"/>
        <v>0</v>
      </c>
      <c r="R662" s="173"/>
      <c r="S662" s="173"/>
    </row>
    <row r="663" spans="1:19" s="1" customFormat="1">
      <c r="A663" s="349">
        <v>449098</v>
      </c>
      <c r="B663" s="362" t="s">
        <v>572</v>
      </c>
      <c r="C663" s="351"/>
      <c r="D663" s="391"/>
      <c r="E663" s="391"/>
      <c r="F663" s="367"/>
      <c r="G663" s="484">
        <f>'ESTIMATE SPEC.'!F144</f>
        <v>0</v>
      </c>
      <c r="H663" s="368"/>
      <c r="I663" s="480"/>
      <c r="J663" s="480"/>
      <c r="K663" s="357"/>
      <c r="L663" s="481">
        <f>'ESTIMATE SPEC.'!I144</f>
        <v>0</v>
      </c>
      <c r="M663" s="482"/>
      <c r="N663" s="484">
        <v>0</v>
      </c>
      <c r="O663" s="482"/>
      <c r="P663" s="485">
        <f>'REC. COSTS'!C663</f>
        <v>0</v>
      </c>
      <c r="Q663" s="520">
        <f t="shared" si="91"/>
        <v>0</v>
      </c>
      <c r="R663" s="173"/>
      <c r="S663" s="173"/>
    </row>
    <row r="664" spans="1:19" s="1" customFormat="1">
      <c r="A664" s="349">
        <v>449099</v>
      </c>
      <c r="B664" s="374" t="s">
        <v>573</v>
      </c>
      <c r="C664" s="375"/>
      <c r="D664" s="376"/>
      <c r="E664" s="376"/>
      <c r="F664" s="377"/>
      <c r="G664" s="488">
        <f>IF(X=0,(IF(Me=0,Sa,Me*Sa)),(IF(Me=0,Sa*X,Me*X*Sa)))</f>
        <v>0</v>
      </c>
      <c r="H664" s="368"/>
      <c r="I664" s="480"/>
      <c r="J664" s="480"/>
      <c r="K664" s="357"/>
      <c r="L664" s="481" t="str">
        <f>IF(FMVAE&lt;&gt;"",(Sum*mva)-Sum,"")</f>
        <v/>
      </c>
      <c r="M664" s="482"/>
      <c r="N664" s="488">
        <v>0</v>
      </c>
      <c r="O664" s="482"/>
      <c r="P664" s="490">
        <f>'REC. COSTS'!C664</f>
        <v>0</v>
      </c>
      <c r="Q664" s="520">
        <f t="shared" si="91"/>
        <v>0</v>
      </c>
      <c r="R664" s="173"/>
      <c r="S664" s="173"/>
    </row>
    <row r="665" spans="1:19" s="1" customFormat="1" ht="14" thickBot="1">
      <c r="A665" s="379" t="s">
        <v>149</v>
      </c>
      <c r="B665" s="380"/>
      <c r="C665" s="400"/>
      <c r="D665" s="356"/>
      <c r="E665" s="382"/>
      <c r="F665" s="398" t="s">
        <v>722</v>
      </c>
      <c r="G665" s="497">
        <f>SUM(G644:G664)</f>
        <v>0</v>
      </c>
      <c r="H665" s="368"/>
      <c r="I665" s="480"/>
      <c r="J665" s="480"/>
      <c r="K665" s="348"/>
      <c r="L665" s="497">
        <f>SUM(L644:L664)</f>
        <v>0</v>
      </c>
      <c r="M665" s="482"/>
      <c r="N665" s="497">
        <v>0</v>
      </c>
      <c r="O665" s="482"/>
      <c r="P665" s="498">
        <f>SUM(P644:P664)</f>
        <v>0</v>
      </c>
      <c r="Q665" s="520">
        <f t="shared" si="91"/>
        <v>0</v>
      </c>
      <c r="R665" s="173"/>
      <c r="S665" s="173"/>
    </row>
    <row r="666" spans="1:19" s="1" customFormat="1" ht="0.75" customHeight="1" thickTop="1">
      <c r="A666" s="385"/>
      <c r="B666" s="380"/>
      <c r="C666" s="381"/>
      <c r="D666" s="356"/>
      <c r="E666" s="382"/>
      <c r="F666" s="356"/>
      <c r="G666" s="480"/>
      <c r="H666" s="368"/>
      <c r="I666" s="480"/>
      <c r="J666" s="480"/>
      <c r="K666" s="348"/>
      <c r="L666" s="480"/>
      <c r="M666" s="482"/>
      <c r="N666" s="480"/>
      <c r="O666" s="482"/>
      <c r="P666" s="500"/>
      <c r="Q666" s="520"/>
      <c r="R666" s="173"/>
      <c r="S666" s="173"/>
    </row>
    <row r="667" spans="1:19" s="1" customFormat="1" ht="24.75" customHeight="1" thickTop="1">
      <c r="A667" s="345" t="s">
        <v>165</v>
      </c>
      <c r="B667" s="386"/>
      <c r="C667" s="381"/>
      <c r="D667" s="452" t="s">
        <v>41</v>
      </c>
      <c r="E667" s="453" t="s">
        <v>13</v>
      </c>
      <c r="F667" s="452" t="s">
        <v>14</v>
      </c>
      <c r="G667" s="473" t="s">
        <v>15</v>
      </c>
      <c r="H667" s="452" t="s">
        <v>16</v>
      </c>
      <c r="I667" s="474" t="s">
        <v>17</v>
      </c>
      <c r="J667" s="474"/>
      <c r="K667" s="348"/>
      <c r="L667" s="473" t="s">
        <v>18</v>
      </c>
      <c r="M667" s="476"/>
      <c r="N667" s="473" t="s">
        <v>15</v>
      </c>
      <c r="O667" s="476"/>
      <c r="P667" s="473" t="s">
        <v>740</v>
      </c>
      <c r="Q667" s="520"/>
      <c r="R667" s="173"/>
      <c r="S667" s="173"/>
    </row>
    <row r="668" spans="1:19" s="1" customFormat="1">
      <c r="A668" s="349">
        <v>511116</v>
      </c>
      <c r="B668" s="362" t="s">
        <v>202</v>
      </c>
      <c r="C668" s="351"/>
      <c r="D668" s="387"/>
      <c r="E668" s="387"/>
      <c r="F668" s="372"/>
      <c r="G668" s="477">
        <f>IF(X=0,(IF(Me=0,Sa,Me*Sa)),(IF(Me=0,Sa*X,Me*X*Sa)))</f>
        <v>0</v>
      </c>
      <c r="H668" s="478">
        <f>IF(Sum,Sos,0)</f>
        <v>0</v>
      </c>
      <c r="I668" s="479">
        <f>IF(Prosent&lt;&gt;0,(Sum*Prosent)/100,0)</f>
        <v>0</v>
      </c>
      <c r="J668" s="480"/>
      <c r="K668" s="357"/>
      <c r="L668" s="481" t="str">
        <f t="shared" ref="L668:L707" si="94">IF(FMVAE&lt;&gt;"",(Sum*mva)-Sum,"")</f>
        <v/>
      </c>
      <c r="M668" s="482"/>
      <c r="N668" s="477">
        <v>0</v>
      </c>
      <c r="O668" s="482"/>
      <c r="P668" s="483">
        <f>'REC. COSTS'!C668</f>
        <v>0</v>
      </c>
      <c r="Q668" s="520">
        <f t="shared" ref="Q668:Q708" si="95">G668+N668+P668</f>
        <v>0</v>
      </c>
      <c r="R668" s="173"/>
      <c r="S668" s="173"/>
    </row>
    <row r="669" spans="1:19" s="1" customFormat="1">
      <c r="A669" s="349">
        <v>511120</v>
      </c>
      <c r="B669" s="362" t="s">
        <v>203</v>
      </c>
      <c r="C669" s="351"/>
      <c r="D669" s="387"/>
      <c r="E669" s="387"/>
      <c r="F669" s="372"/>
      <c r="G669" s="504">
        <f t="shared" ref="G669:G676" si="96">IF(X=0,(IF(Me=0,Sa,Me*Sa)),(IF(Me=0,Sa*X,Me*X*Sa)))</f>
        <v>0</v>
      </c>
      <c r="H669" s="478">
        <f t="shared" ref="H669:H676" si="97">IF(Sum,Sos,0)</f>
        <v>0</v>
      </c>
      <c r="I669" s="479">
        <f t="shared" ref="I669:I676" si="98">IF(Prosent&lt;&gt;0,(Sum*Prosent)/100,0)</f>
        <v>0</v>
      </c>
      <c r="J669" s="480"/>
      <c r="K669" s="357"/>
      <c r="L669" s="481" t="str">
        <f t="shared" si="94"/>
        <v/>
      </c>
      <c r="M669" s="482"/>
      <c r="N669" s="504">
        <v>0</v>
      </c>
      <c r="O669" s="482"/>
      <c r="P669" s="485">
        <f>'REC. COSTS'!C669</f>
        <v>0</v>
      </c>
      <c r="Q669" s="520">
        <f t="shared" si="95"/>
        <v>0</v>
      </c>
      <c r="R669" s="173"/>
      <c r="S669" s="173"/>
    </row>
    <row r="670" spans="1:19" s="1" customFormat="1">
      <c r="A670" s="349">
        <v>511126</v>
      </c>
      <c r="B670" s="362" t="s">
        <v>206</v>
      </c>
      <c r="C670" s="351"/>
      <c r="D670" s="387"/>
      <c r="E670" s="387"/>
      <c r="F670" s="372"/>
      <c r="G670" s="484">
        <f t="shared" si="96"/>
        <v>0</v>
      </c>
      <c r="H670" s="478">
        <f t="shared" si="97"/>
        <v>0</v>
      </c>
      <c r="I670" s="479">
        <f t="shared" si="98"/>
        <v>0</v>
      </c>
      <c r="J670" s="480"/>
      <c r="K670" s="357"/>
      <c r="L670" s="481" t="str">
        <f t="shared" si="94"/>
        <v/>
      </c>
      <c r="M670" s="482"/>
      <c r="N670" s="484">
        <v>0</v>
      </c>
      <c r="O670" s="482"/>
      <c r="P670" s="485">
        <f>'REC. COSTS'!C670</f>
        <v>0</v>
      </c>
      <c r="Q670" s="520">
        <f t="shared" si="95"/>
        <v>0</v>
      </c>
      <c r="R670" s="173"/>
      <c r="S670" s="173"/>
    </row>
    <row r="671" spans="1:19" s="1" customFormat="1">
      <c r="A671" s="349">
        <v>511127</v>
      </c>
      <c r="B671" s="388" t="s">
        <v>207</v>
      </c>
      <c r="C671" s="351"/>
      <c r="D671" s="389"/>
      <c r="E671" s="387"/>
      <c r="F671" s="390">
        <f>IF(D671=0,0,+G670)</f>
        <v>0</v>
      </c>
      <c r="G671" s="484">
        <f t="shared" si="96"/>
        <v>0</v>
      </c>
      <c r="H671" s="478">
        <f t="shared" si="97"/>
        <v>0</v>
      </c>
      <c r="I671" s="479">
        <f t="shared" si="98"/>
        <v>0</v>
      </c>
      <c r="J671" s="480"/>
      <c r="K671" s="357"/>
      <c r="L671" s="481" t="str">
        <f t="shared" si="94"/>
        <v/>
      </c>
      <c r="M671" s="482"/>
      <c r="N671" s="484">
        <v>0</v>
      </c>
      <c r="O671" s="482"/>
      <c r="P671" s="485">
        <f>'REC. COSTS'!C671</f>
        <v>0</v>
      </c>
      <c r="Q671" s="520">
        <f t="shared" si="95"/>
        <v>0</v>
      </c>
      <c r="R671" s="173"/>
      <c r="S671" s="173"/>
    </row>
    <row r="672" spans="1:19" s="1" customFormat="1">
      <c r="A672" s="349">
        <v>511160</v>
      </c>
      <c r="B672" s="362" t="s">
        <v>574</v>
      </c>
      <c r="C672" s="351"/>
      <c r="D672" s="387"/>
      <c r="E672" s="387"/>
      <c r="F672" s="372"/>
      <c r="G672" s="484">
        <f t="shared" si="96"/>
        <v>0</v>
      </c>
      <c r="H672" s="478">
        <f t="shared" si="97"/>
        <v>0</v>
      </c>
      <c r="I672" s="479">
        <f t="shared" si="98"/>
        <v>0</v>
      </c>
      <c r="J672" s="480"/>
      <c r="K672" s="357"/>
      <c r="L672" s="481" t="str">
        <f t="shared" si="94"/>
        <v/>
      </c>
      <c r="M672" s="482"/>
      <c r="N672" s="484">
        <v>0</v>
      </c>
      <c r="O672" s="482"/>
      <c r="P672" s="485">
        <f>'REC. COSTS'!C672</f>
        <v>0</v>
      </c>
      <c r="Q672" s="520">
        <f t="shared" si="95"/>
        <v>0</v>
      </c>
      <c r="R672" s="173"/>
      <c r="S672" s="173"/>
    </row>
    <row r="673" spans="1:19" s="1" customFormat="1">
      <c r="A673" s="349">
        <v>511161</v>
      </c>
      <c r="B673" s="388" t="s">
        <v>575</v>
      </c>
      <c r="C673" s="351"/>
      <c r="D673" s="389"/>
      <c r="E673" s="387"/>
      <c r="F673" s="390">
        <f>IF(D673=0,0,+G672)</f>
        <v>0</v>
      </c>
      <c r="G673" s="484">
        <f t="shared" si="96"/>
        <v>0</v>
      </c>
      <c r="H673" s="478">
        <f t="shared" si="97"/>
        <v>0</v>
      </c>
      <c r="I673" s="479">
        <f t="shared" si="98"/>
        <v>0</v>
      </c>
      <c r="J673" s="480"/>
      <c r="K673" s="357"/>
      <c r="L673" s="481" t="str">
        <f t="shared" si="94"/>
        <v/>
      </c>
      <c r="M673" s="482"/>
      <c r="N673" s="484">
        <v>0</v>
      </c>
      <c r="O673" s="482"/>
      <c r="P673" s="485">
        <f>'REC. COSTS'!C673</f>
        <v>0</v>
      </c>
      <c r="Q673" s="520">
        <f t="shared" si="95"/>
        <v>0</v>
      </c>
      <c r="R673" s="173"/>
      <c r="S673" s="173"/>
    </row>
    <row r="674" spans="1:19" s="1" customFormat="1">
      <c r="A674" s="349">
        <v>514090</v>
      </c>
      <c r="B674" s="362" t="s">
        <v>184</v>
      </c>
      <c r="C674" s="351"/>
      <c r="D674" s="387"/>
      <c r="E674" s="387"/>
      <c r="F674" s="372"/>
      <c r="G674" s="484">
        <f t="shared" si="96"/>
        <v>0</v>
      </c>
      <c r="H674" s="478">
        <f t="shared" si="97"/>
        <v>0</v>
      </c>
      <c r="I674" s="479">
        <f t="shared" si="98"/>
        <v>0</v>
      </c>
      <c r="J674" s="480"/>
      <c r="K674" s="357"/>
      <c r="L674" s="481" t="str">
        <f t="shared" si="94"/>
        <v/>
      </c>
      <c r="M674" s="482"/>
      <c r="N674" s="484">
        <v>0</v>
      </c>
      <c r="O674" s="482"/>
      <c r="P674" s="485">
        <f>'REC. COSTS'!C674</f>
        <v>0</v>
      </c>
      <c r="Q674" s="520">
        <f t="shared" si="95"/>
        <v>0</v>
      </c>
      <c r="R674" s="173"/>
      <c r="S674" s="173"/>
    </row>
    <row r="675" spans="1:19" s="1" customFormat="1">
      <c r="A675" s="349">
        <v>514091</v>
      </c>
      <c r="B675" s="362" t="s">
        <v>185</v>
      </c>
      <c r="C675" s="351"/>
      <c r="D675" s="389"/>
      <c r="E675" s="387"/>
      <c r="F675" s="390">
        <f>IF(D675=0,0,+G674)</f>
        <v>0</v>
      </c>
      <c r="G675" s="484">
        <f t="shared" si="96"/>
        <v>0</v>
      </c>
      <c r="H675" s="478">
        <f t="shared" si="97"/>
        <v>0</v>
      </c>
      <c r="I675" s="479">
        <f t="shared" si="98"/>
        <v>0</v>
      </c>
      <c r="J675" s="480"/>
      <c r="K675" s="357"/>
      <c r="L675" s="481" t="str">
        <f t="shared" si="94"/>
        <v/>
      </c>
      <c r="M675" s="482"/>
      <c r="N675" s="484">
        <v>0</v>
      </c>
      <c r="O675" s="482"/>
      <c r="P675" s="485">
        <f>'REC. COSTS'!C675</f>
        <v>0</v>
      </c>
      <c r="Q675" s="520">
        <f t="shared" si="95"/>
        <v>0</v>
      </c>
      <c r="R675" s="173"/>
      <c r="S675" s="173"/>
    </row>
    <row r="676" spans="1:19" s="1" customFormat="1">
      <c r="A676" s="349">
        <v>514092</v>
      </c>
      <c r="B676" s="362" t="s">
        <v>223</v>
      </c>
      <c r="C676" s="351"/>
      <c r="D676" s="387"/>
      <c r="E676" s="387"/>
      <c r="F676" s="372"/>
      <c r="G676" s="484">
        <f t="shared" si="96"/>
        <v>0</v>
      </c>
      <c r="H676" s="478">
        <f t="shared" si="97"/>
        <v>0</v>
      </c>
      <c r="I676" s="479">
        <f t="shared" si="98"/>
        <v>0</v>
      </c>
      <c r="J676" s="480"/>
      <c r="K676" s="357"/>
      <c r="L676" s="481" t="str">
        <f t="shared" si="94"/>
        <v/>
      </c>
      <c r="M676" s="482"/>
      <c r="N676" s="484">
        <v>0</v>
      </c>
      <c r="O676" s="482"/>
      <c r="P676" s="485">
        <f>'REC. COSTS'!C676</f>
        <v>0</v>
      </c>
      <c r="Q676" s="520">
        <f t="shared" si="95"/>
        <v>0</v>
      </c>
      <c r="R676" s="173"/>
      <c r="S676" s="173"/>
    </row>
    <row r="677" spans="1:19" s="1" customFormat="1">
      <c r="A677" s="349">
        <v>514095</v>
      </c>
      <c r="B677" s="362" t="s">
        <v>186</v>
      </c>
      <c r="C677" s="351"/>
      <c r="D677" s="391"/>
      <c r="E677" s="391"/>
      <c r="F677" s="399"/>
      <c r="G677" s="501">
        <f>SUM(I668:I676)</f>
        <v>0</v>
      </c>
      <c r="H677" s="368"/>
      <c r="I677" s="486" t="s">
        <v>723</v>
      </c>
      <c r="J677" s="486"/>
      <c r="K677" s="510"/>
      <c r="L677" s="481"/>
      <c r="M677" s="482"/>
      <c r="N677" s="501">
        <v>0</v>
      </c>
      <c r="O677" s="482"/>
      <c r="P677" s="485">
        <f>'REC. COSTS'!C677</f>
        <v>0</v>
      </c>
      <c r="Q677" s="520">
        <f t="shared" si="95"/>
        <v>0</v>
      </c>
      <c r="R677" s="173"/>
      <c r="S677" s="173"/>
    </row>
    <row r="678" spans="1:19" s="1" customFormat="1">
      <c r="A678" s="349">
        <v>516150</v>
      </c>
      <c r="B678" s="362" t="s">
        <v>576</v>
      </c>
      <c r="C678" s="351"/>
      <c r="D678" s="387"/>
      <c r="E678" s="387"/>
      <c r="F678" s="372"/>
      <c r="G678" s="484">
        <f t="shared" ref="G678:G707" si="99">IF(X=0,(IF(Me=0,Sa,Me*Sa)),(IF(Me=0,Sa*X,Me*X*Sa)))</f>
        <v>0</v>
      </c>
      <c r="H678" s="368"/>
      <c r="I678" s="480"/>
      <c r="J678" s="480"/>
      <c r="K678" s="357"/>
      <c r="L678" s="481" t="str">
        <f t="shared" si="94"/>
        <v/>
      </c>
      <c r="M678" s="482"/>
      <c r="N678" s="484">
        <v>0</v>
      </c>
      <c r="O678" s="482"/>
      <c r="P678" s="485">
        <f>'REC. COSTS'!C678</f>
        <v>0</v>
      </c>
      <c r="Q678" s="520">
        <f t="shared" si="95"/>
        <v>0</v>
      </c>
      <c r="R678" s="173"/>
      <c r="S678" s="173"/>
    </row>
    <row r="679" spans="1:19" s="1" customFormat="1">
      <c r="A679" s="349">
        <v>516151</v>
      </c>
      <c r="B679" s="388" t="s">
        <v>577</v>
      </c>
      <c r="C679" s="351"/>
      <c r="D679" s="387"/>
      <c r="E679" s="387"/>
      <c r="F679" s="372"/>
      <c r="G679" s="484">
        <f t="shared" si="99"/>
        <v>0</v>
      </c>
      <c r="H679" s="368"/>
      <c r="I679" s="480"/>
      <c r="J679" s="480"/>
      <c r="K679" s="357"/>
      <c r="L679" s="481" t="str">
        <f t="shared" si="94"/>
        <v/>
      </c>
      <c r="M679" s="482"/>
      <c r="N679" s="484">
        <v>0</v>
      </c>
      <c r="O679" s="482"/>
      <c r="P679" s="485">
        <f>'REC. COSTS'!C679</f>
        <v>0</v>
      </c>
      <c r="Q679" s="520">
        <f t="shared" si="95"/>
        <v>0</v>
      </c>
      <c r="R679" s="173"/>
      <c r="S679" s="173"/>
    </row>
    <row r="680" spans="1:19" s="1" customFormat="1">
      <c r="A680" s="349">
        <v>516152</v>
      </c>
      <c r="B680" s="362" t="s">
        <v>578</v>
      </c>
      <c r="C680" s="351"/>
      <c r="D680" s="387"/>
      <c r="E680" s="387"/>
      <c r="F680" s="372"/>
      <c r="G680" s="484">
        <f t="shared" si="99"/>
        <v>0</v>
      </c>
      <c r="H680" s="368"/>
      <c r="I680" s="480"/>
      <c r="J680" s="480"/>
      <c r="K680" s="357"/>
      <c r="L680" s="481" t="str">
        <f t="shared" si="94"/>
        <v/>
      </c>
      <c r="M680" s="482"/>
      <c r="N680" s="484">
        <v>0</v>
      </c>
      <c r="O680" s="482"/>
      <c r="P680" s="485">
        <f>'REC. COSTS'!C680</f>
        <v>0</v>
      </c>
      <c r="Q680" s="520">
        <f t="shared" si="95"/>
        <v>0</v>
      </c>
      <c r="R680" s="173"/>
      <c r="S680" s="173"/>
    </row>
    <row r="681" spans="1:19" s="1" customFormat="1">
      <c r="A681" s="349">
        <v>516153</v>
      </c>
      <c r="B681" s="362" t="s">
        <v>579</v>
      </c>
      <c r="C681" s="351"/>
      <c r="D681" s="387"/>
      <c r="E681" s="387"/>
      <c r="F681" s="372"/>
      <c r="G681" s="484">
        <f t="shared" si="99"/>
        <v>0</v>
      </c>
      <c r="H681" s="368"/>
      <c r="I681" s="480"/>
      <c r="J681" s="480"/>
      <c r="K681" s="357"/>
      <c r="L681" s="481" t="str">
        <f t="shared" si="94"/>
        <v/>
      </c>
      <c r="M681" s="482"/>
      <c r="N681" s="484">
        <v>0</v>
      </c>
      <c r="O681" s="482"/>
      <c r="P681" s="485">
        <f>'REC. COSTS'!C681</f>
        <v>0</v>
      </c>
      <c r="Q681" s="520">
        <f t="shared" si="95"/>
        <v>0</v>
      </c>
      <c r="R681" s="173"/>
      <c r="S681" s="173"/>
    </row>
    <row r="682" spans="1:19" s="1" customFormat="1">
      <c r="A682" s="349">
        <v>519010</v>
      </c>
      <c r="B682" s="362" t="s">
        <v>187</v>
      </c>
      <c r="C682" s="351"/>
      <c r="D682" s="387"/>
      <c r="E682" s="387"/>
      <c r="F682" s="372"/>
      <c r="G682" s="484">
        <f t="shared" si="99"/>
        <v>0</v>
      </c>
      <c r="H682" s="368"/>
      <c r="I682" s="480"/>
      <c r="J682" s="480"/>
      <c r="K682" s="357"/>
      <c r="L682" s="481" t="str">
        <f t="shared" si="94"/>
        <v/>
      </c>
      <c r="M682" s="482"/>
      <c r="N682" s="484">
        <v>0</v>
      </c>
      <c r="O682" s="482"/>
      <c r="P682" s="485">
        <f>'REC. COSTS'!C682</f>
        <v>0</v>
      </c>
      <c r="Q682" s="520">
        <f t="shared" si="95"/>
        <v>0</v>
      </c>
      <c r="R682" s="173"/>
      <c r="S682" s="173"/>
    </row>
    <row r="683" spans="1:19" s="1" customFormat="1">
      <c r="A683" s="349">
        <v>519011</v>
      </c>
      <c r="B683" s="362" t="s">
        <v>289</v>
      </c>
      <c r="C683" s="351"/>
      <c r="D683" s="387"/>
      <c r="E683" s="387"/>
      <c r="F683" s="372"/>
      <c r="G683" s="484">
        <f t="shared" si="99"/>
        <v>0</v>
      </c>
      <c r="H683" s="368"/>
      <c r="I683" s="480"/>
      <c r="J683" s="480"/>
      <c r="K683" s="357"/>
      <c r="L683" s="481" t="str">
        <f t="shared" si="94"/>
        <v/>
      </c>
      <c r="M683" s="482"/>
      <c r="N683" s="484">
        <v>0</v>
      </c>
      <c r="O683" s="482"/>
      <c r="P683" s="485">
        <f>'REC. COSTS'!C683</f>
        <v>0</v>
      </c>
      <c r="Q683" s="520">
        <f t="shared" si="95"/>
        <v>0</v>
      </c>
      <c r="R683" s="173"/>
      <c r="S683" s="173"/>
    </row>
    <row r="684" spans="1:19" s="1" customFormat="1">
      <c r="A684" s="349">
        <v>519013</v>
      </c>
      <c r="B684" s="362" t="s">
        <v>188</v>
      </c>
      <c r="C684" s="351"/>
      <c r="D684" s="387"/>
      <c r="E684" s="387"/>
      <c r="F684" s="372"/>
      <c r="G684" s="484">
        <f t="shared" si="99"/>
        <v>0</v>
      </c>
      <c r="H684" s="368"/>
      <c r="I684" s="480"/>
      <c r="J684" s="480"/>
      <c r="K684" s="357"/>
      <c r="L684" s="481" t="str">
        <f t="shared" si="94"/>
        <v/>
      </c>
      <c r="M684" s="482"/>
      <c r="N684" s="484">
        <v>0</v>
      </c>
      <c r="O684" s="482"/>
      <c r="P684" s="485">
        <f>'REC. COSTS'!C684</f>
        <v>0</v>
      </c>
      <c r="Q684" s="520">
        <f t="shared" si="95"/>
        <v>0</v>
      </c>
      <c r="R684" s="173"/>
      <c r="S684" s="173"/>
    </row>
    <row r="685" spans="1:19" s="1" customFormat="1">
      <c r="A685" s="349">
        <v>519020</v>
      </c>
      <c r="B685" s="406" t="s">
        <v>292</v>
      </c>
      <c r="C685" s="351"/>
      <c r="D685" s="387"/>
      <c r="E685" s="387"/>
      <c r="F685" s="372"/>
      <c r="G685" s="484">
        <f t="shared" si="99"/>
        <v>0</v>
      </c>
      <c r="H685" s="368"/>
      <c r="I685" s="480"/>
      <c r="J685" s="480"/>
      <c r="K685" s="357"/>
      <c r="L685" s="481" t="str">
        <f t="shared" si="94"/>
        <v/>
      </c>
      <c r="M685" s="482"/>
      <c r="N685" s="484">
        <v>0</v>
      </c>
      <c r="O685" s="482"/>
      <c r="P685" s="485">
        <f>'REC. COSTS'!C685</f>
        <v>0</v>
      </c>
      <c r="Q685" s="520">
        <f t="shared" si="95"/>
        <v>0</v>
      </c>
      <c r="R685" s="173"/>
      <c r="S685" s="173"/>
    </row>
    <row r="686" spans="1:19" s="1" customFormat="1">
      <c r="A686" s="349">
        <v>519021</v>
      </c>
      <c r="B686" s="362" t="s">
        <v>293</v>
      </c>
      <c r="C686" s="351"/>
      <c r="D686" s="387"/>
      <c r="E686" s="387"/>
      <c r="F686" s="372"/>
      <c r="G686" s="484">
        <f t="shared" si="99"/>
        <v>0</v>
      </c>
      <c r="H686" s="368"/>
      <c r="I686" s="480"/>
      <c r="J686" s="480"/>
      <c r="K686" s="357"/>
      <c r="L686" s="481" t="str">
        <f t="shared" si="94"/>
        <v/>
      </c>
      <c r="M686" s="482"/>
      <c r="N686" s="484">
        <v>0</v>
      </c>
      <c r="O686" s="482"/>
      <c r="P686" s="485">
        <f>'REC. COSTS'!C686</f>
        <v>0</v>
      </c>
      <c r="Q686" s="520">
        <f t="shared" si="95"/>
        <v>0</v>
      </c>
      <c r="R686" s="173"/>
      <c r="S686" s="173"/>
    </row>
    <row r="687" spans="1:19" s="1" customFormat="1">
      <c r="A687" s="349">
        <v>519022</v>
      </c>
      <c r="B687" s="362" t="s">
        <v>189</v>
      </c>
      <c r="C687" s="351"/>
      <c r="D687" s="387"/>
      <c r="E687" s="387"/>
      <c r="F687" s="372"/>
      <c r="G687" s="484">
        <f t="shared" si="99"/>
        <v>0</v>
      </c>
      <c r="H687" s="368"/>
      <c r="I687" s="480"/>
      <c r="J687" s="480"/>
      <c r="K687" s="357"/>
      <c r="L687" s="481" t="str">
        <f t="shared" si="94"/>
        <v/>
      </c>
      <c r="M687" s="482"/>
      <c r="N687" s="484">
        <v>0</v>
      </c>
      <c r="O687" s="482"/>
      <c r="P687" s="485">
        <f>'REC. COSTS'!C687</f>
        <v>0</v>
      </c>
      <c r="Q687" s="520">
        <f t="shared" si="95"/>
        <v>0</v>
      </c>
      <c r="R687" s="173"/>
      <c r="S687" s="173"/>
    </row>
    <row r="688" spans="1:19" s="1" customFormat="1">
      <c r="A688" s="349">
        <v>519023</v>
      </c>
      <c r="B688" s="362" t="s">
        <v>249</v>
      </c>
      <c r="C688" s="351"/>
      <c r="D688" s="387"/>
      <c r="E688" s="387"/>
      <c r="F688" s="372"/>
      <c r="G688" s="484">
        <f t="shared" si="99"/>
        <v>0</v>
      </c>
      <c r="H688" s="368"/>
      <c r="I688" s="480"/>
      <c r="J688" s="480"/>
      <c r="K688" s="357"/>
      <c r="L688" s="481" t="str">
        <f t="shared" si="94"/>
        <v/>
      </c>
      <c r="M688" s="482"/>
      <c r="N688" s="484">
        <v>0</v>
      </c>
      <c r="O688" s="482"/>
      <c r="P688" s="485">
        <f>'REC. COSTS'!C688</f>
        <v>0</v>
      </c>
      <c r="Q688" s="520">
        <f t="shared" si="95"/>
        <v>0</v>
      </c>
      <c r="R688" s="173"/>
      <c r="S688" s="173"/>
    </row>
    <row r="689" spans="1:19" s="1" customFormat="1">
      <c r="A689" s="349">
        <v>519025</v>
      </c>
      <c r="B689" s="362" t="s">
        <v>230</v>
      </c>
      <c r="C689" s="351"/>
      <c r="D689" s="387"/>
      <c r="E689" s="387"/>
      <c r="F689" s="372"/>
      <c r="G689" s="484">
        <f t="shared" si="99"/>
        <v>0</v>
      </c>
      <c r="H689" s="368"/>
      <c r="I689" s="480"/>
      <c r="J689" s="480"/>
      <c r="K689" s="357"/>
      <c r="L689" s="481" t="str">
        <f t="shared" si="94"/>
        <v/>
      </c>
      <c r="M689" s="482"/>
      <c r="N689" s="484">
        <v>0</v>
      </c>
      <c r="O689" s="482"/>
      <c r="P689" s="485">
        <f>'REC. COSTS'!C689</f>
        <v>0</v>
      </c>
      <c r="Q689" s="520">
        <f t="shared" si="95"/>
        <v>0</v>
      </c>
      <c r="R689" s="173"/>
      <c r="S689" s="173"/>
    </row>
    <row r="690" spans="1:19" s="1" customFormat="1">
      <c r="A690" s="349">
        <v>519027</v>
      </c>
      <c r="B690" s="362" t="s">
        <v>294</v>
      </c>
      <c r="C690" s="351"/>
      <c r="D690" s="387"/>
      <c r="E690" s="387"/>
      <c r="F690" s="372"/>
      <c r="G690" s="484">
        <f t="shared" si="99"/>
        <v>0</v>
      </c>
      <c r="H690" s="368"/>
      <c r="I690" s="480"/>
      <c r="J690" s="480"/>
      <c r="K690" s="357"/>
      <c r="L690" s="481" t="str">
        <f t="shared" si="94"/>
        <v/>
      </c>
      <c r="M690" s="482"/>
      <c r="N690" s="484">
        <v>0</v>
      </c>
      <c r="O690" s="482"/>
      <c r="P690" s="485">
        <f>'REC. COSTS'!C690</f>
        <v>0</v>
      </c>
      <c r="Q690" s="520">
        <f t="shared" si="95"/>
        <v>0</v>
      </c>
      <c r="R690" s="173"/>
      <c r="S690" s="173"/>
    </row>
    <row r="691" spans="1:19" s="1" customFormat="1">
      <c r="A691" s="349">
        <v>519029</v>
      </c>
      <c r="B691" s="362" t="s">
        <v>190</v>
      </c>
      <c r="C691" s="351"/>
      <c r="D691" s="387"/>
      <c r="E691" s="387"/>
      <c r="F691" s="372"/>
      <c r="G691" s="484">
        <f t="shared" si="99"/>
        <v>0</v>
      </c>
      <c r="H691" s="368"/>
      <c r="I691" s="480"/>
      <c r="J691" s="480"/>
      <c r="K691" s="357"/>
      <c r="L691" s="481" t="str">
        <f t="shared" si="94"/>
        <v/>
      </c>
      <c r="M691" s="482"/>
      <c r="N691" s="484">
        <v>0</v>
      </c>
      <c r="O691" s="482"/>
      <c r="P691" s="485">
        <f>'REC. COSTS'!C691</f>
        <v>0</v>
      </c>
      <c r="Q691" s="520">
        <f t="shared" si="95"/>
        <v>0</v>
      </c>
      <c r="R691" s="173"/>
      <c r="S691" s="173"/>
    </row>
    <row r="692" spans="1:19" s="1" customFormat="1">
      <c r="A692" s="349">
        <v>519030</v>
      </c>
      <c r="B692" s="362" t="s">
        <v>231</v>
      </c>
      <c r="C692" s="351"/>
      <c r="D692" s="387"/>
      <c r="E692" s="387"/>
      <c r="F692" s="372"/>
      <c r="G692" s="484">
        <f t="shared" si="99"/>
        <v>0</v>
      </c>
      <c r="H692" s="368"/>
      <c r="I692" s="480"/>
      <c r="J692" s="480"/>
      <c r="K692" s="357"/>
      <c r="L692" s="481" t="str">
        <f t="shared" si="94"/>
        <v/>
      </c>
      <c r="M692" s="482"/>
      <c r="N692" s="484">
        <v>0</v>
      </c>
      <c r="O692" s="482"/>
      <c r="P692" s="485">
        <f>'REC. COSTS'!C692</f>
        <v>0</v>
      </c>
      <c r="Q692" s="520">
        <f t="shared" si="95"/>
        <v>0</v>
      </c>
      <c r="R692" s="173"/>
      <c r="S692" s="173"/>
    </row>
    <row r="693" spans="1:19" s="1" customFormat="1">
      <c r="A693" s="349">
        <v>519064</v>
      </c>
      <c r="B693" s="362" t="s">
        <v>302</v>
      </c>
      <c r="C693" s="351"/>
      <c r="D693" s="387"/>
      <c r="E693" s="387"/>
      <c r="F693" s="372"/>
      <c r="G693" s="484">
        <f t="shared" si="99"/>
        <v>0</v>
      </c>
      <c r="H693" s="368"/>
      <c r="I693" s="480"/>
      <c r="J693" s="480"/>
      <c r="K693" s="357"/>
      <c r="L693" s="481" t="str">
        <f t="shared" si="94"/>
        <v/>
      </c>
      <c r="M693" s="482"/>
      <c r="N693" s="484">
        <v>0</v>
      </c>
      <c r="O693" s="482"/>
      <c r="P693" s="485">
        <f>'REC. COSTS'!C693</f>
        <v>0</v>
      </c>
      <c r="Q693" s="520">
        <f t="shared" si="95"/>
        <v>0</v>
      </c>
      <c r="R693" s="173"/>
      <c r="S693" s="173"/>
    </row>
    <row r="694" spans="1:19" s="1" customFormat="1">
      <c r="A694" s="349">
        <v>519069</v>
      </c>
      <c r="B694" s="362" t="s">
        <v>193</v>
      </c>
      <c r="C694" s="351"/>
      <c r="D694" s="387"/>
      <c r="E694" s="387"/>
      <c r="F694" s="372"/>
      <c r="G694" s="484">
        <f t="shared" si="99"/>
        <v>0</v>
      </c>
      <c r="H694" s="368"/>
      <c r="I694" s="480"/>
      <c r="J694" s="480"/>
      <c r="K694" s="357"/>
      <c r="L694" s="481" t="str">
        <f t="shared" si="94"/>
        <v/>
      </c>
      <c r="M694" s="482"/>
      <c r="N694" s="484">
        <v>0</v>
      </c>
      <c r="O694" s="482"/>
      <c r="P694" s="485">
        <f>'REC. COSTS'!C694</f>
        <v>0</v>
      </c>
      <c r="Q694" s="520">
        <f t="shared" si="95"/>
        <v>0</v>
      </c>
      <c r="R694" s="173"/>
      <c r="S694" s="173"/>
    </row>
    <row r="695" spans="1:19" s="1" customFormat="1">
      <c r="A695" s="349">
        <v>519070</v>
      </c>
      <c r="B695" s="362" t="s">
        <v>194</v>
      </c>
      <c r="C695" s="351"/>
      <c r="D695" s="387"/>
      <c r="E695" s="387"/>
      <c r="F695" s="372"/>
      <c r="G695" s="484">
        <f t="shared" si="99"/>
        <v>0</v>
      </c>
      <c r="H695" s="368"/>
      <c r="I695" s="480"/>
      <c r="J695" s="480"/>
      <c r="K695" s="357"/>
      <c r="L695" s="481" t="str">
        <f t="shared" si="94"/>
        <v/>
      </c>
      <c r="M695" s="482"/>
      <c r="N695" s="484">
        <v>0</v>
      </c>
      <c r="O695" s="482"/>
      <c r="P695" s="485">
        <f>'REC. COSTS'!C695</f>
        <v>0</v>
      </c>
      <c r="Q695" s="520">
        <f t="shared" si="95"/>
        <v>0</v>
      </c>
      <c r="R695" s="173"/>
      <c r="S695" s="173"/>
    </row>
    <row r="696" spans="1:19" s="1" customFormat="1">
      <c r="A696" s="349">
        <v>519072</v>
      </c>
      <c r="B696" s="362" t="s">
        <v>195</v>
      </c>
      <c r="C696" s="351"/>
      <c r="D696" s="387"/>
      <c r="E696" s="387"/>
      <c r="F696" s="372"/>
      <c r="G696" s="484">
        <f t="shared" si="99"/>
        <v>0</v>
      </c>
      <c r="H696" s="368"/>
      <c r="I696" s="480"/>
      <c r="J696" s="480"/>
      <c r="K696" s="357"/>
      <c r="L696" s="481" t="str">
        <f t="shared" si="94"/>
        <v/>
      </c>
      <c r="M696" s="482"/>
      <c r="N696" s="484">
        <v>0</v>
      </c>
      <c r="O696" s="482"/>
      <c r="P696" s="485">
        <f>'REC. COSTS'!C696</f>
        <v>0</v>
      </c>
      <c r="Q696" s="520">
        <f t="shared" si="95"/>
        <v>0</v>
      </c>
      <c r="R696" s="173"/>
      <c r="S696" s="173"/>
    </row>
    <row r="697" spans="1:19" s="1" customFormat="1">
      <c r="A697" s="349">
        <v>519073</v>
      </c>
      <c r="B697" s="362" t="s">
        <v>196</v>
      </c>
      <c r="C697" s="351"/>
      <c r="D697" s="387"/>
      <c r="E697" s="387"/>
      <c r="F697" s="372"/>
      <c r="G697" s="484">
        <f t="shared" si="99"/>
        <v>0</v>
      </c>
      <c r="H697" s="368"/>
      <c r="I697" s="480"/>
      <c r="J697" s="480"/>
      <c r="K697" s="357"/>
      <c r="L697" s="481" t="str">
        <f t="shared" si="94"/>
        <v/>
      </c>
      <c r="M697" s="482"/>
      <c r="N697" s="484">
        <v>0</v>
      </c>
      <c r="O697" s="482"/>
      <c r="P697" s="485">
        <f>'REC. COSTS'!C697</f>
        <v>0</v>
      </c>
      <c r="Q697" s="520">
        <f t="shared" si="95"/>
        <v>0</v>
      </c>
      <c r="R697" s="173"/>
      <c r="S697" s="173"/>
    </row>
    <row r="698" spans="1:19" s="1" customFormat="1">
      <c r="A698" s="349">
        <v>519077</v>
      </c>
      <c r="B698" s="362" t="s">
        <v>235</v>
      </c>
      <c r="C698" s="351"/>
      <c r="D698" s="387"/>
      <c r="E698" s="387"/>
      <c r="F698" s="372"/>
      <c r="G698" s="484">
        <f t="shared" si="99"/>
        <v>0</v>
      </c>
      <c r="H698" s="368"/>
      <c r="I698" s="480"/>
      <c r="J698" s="480"/>
      <c r="K698" s="357"/>
      <c r="L698" s="481" t="str">
        <f t="shared" si="94"/>
        <v/>
      </c>
      <c r="M698" s="482"/>
      <c r="N698" s="484">
        <v>0</v>
      </c>
      <c r="O698" s="482"/>
      <c r="P698" s="485">
        <f>'REC. COSTS'!C698</f>
        <v>0</v>
      </c>
      <c r="Q698" s="520">
        <f t="shared" si="95"/>
        <v>0</v>
      </c>
      <c r="R698" s="173"/>
      <c r="S698" s="173"/>
    </row>
    <row r="699" spans="1:19" s="1" customFormat="1">
      <c r="A699" s="349">
        <v>519078</v>
      </c>
      <c r="B699" s="362" t="s">
        <v>197</v>
      </c>
      <c r="C699" s="351"/>
      <c r="D699" s="387"/>
      <c r="E699" s="387"/>
      <c r="F699" s="372"/>
      <c r="G699" s="484">
        <f t="shared" si="99"/>
        <v>0</v>
      </c>
      <c r="H699" s="368"/>
      <c r="I699" s="480"/>
      <c r="J699" s="480"/>
      <c r="K699" s="357"/>
      <c r="L699" s="481" t="str">
        <f t="shared" si="94"/>
        <v/>
      </c>
      <c r="M699" s="482"/>
      <c r="N699" s="484">
        <v>0</v>
      </c>
      <c r="O699" s="482"/>
      <c r="P699" s="485">
        <f>'REC. COSTS'!C699</f>
        <v>0</v>
      </c>
      <c r="Q699" s="520">
        <f t="shared" si="95"/>
        <v>0</v>
      </c>
      <c r="R699" s="173"/>
      <c r="S699" s="173"/>
    </row>
    <row r="700" spans="1:19" s="1" customFormat="1">
      <c r="A700" s="349">
        <v>519081</v>
      </c>
      <c r="B700" s="362" t="s">
        <v>236</v>
      </c>
      <c r="C700" s="351"/>
      <c r="D700" s="387"/>
      <c r="E700" s="387"/>
      <c r="F700" s="372"/>
      <c r="G700" s="484">
        <f t="shared" si="99"/>
        <v>0</v>
      </c>
      <c r="H700" s="407"/>
      <c r="I700" s="480"/>
      <c r="J700" s="480"/>
      <c r="K700" s="357"/>
      <c r="L700" s="481" t="str">
        <f t="shared" si="94"/>
        <v/>
      </c>
      <c r="M700" s="482"/>
      <c r="N700" s="484">
        <v>0</v>
      </c>
      <c r="O700" s="482"/>
      <c r="P700" s="485">
        <f>'REC. COSTS'!C700</f>
        <v>0</v>
      </c>
      <c r="Q700" s="520">
        <f t="shared" si="95"/>
        <v>0</v>
      </c>
      <c r="R700" s="173"/>
      <c r="S700" s="173"/>
    </row>
    <row r="701" spans="1:19" s="1" customFormat="1">
      <c r="A701" s="349">
        <v>519082</v>
      </c>
      <c r="B701" s="362" t="s">
        <v>237</v>
      </c>
      <c r="C701" s="351"/>
      <c r="D701" s="387"/>
      <c r="E701" s="387"/>
      <c r="F701" s="372"/>
      <c r="G701" s="484">
        <f t="shared" si="99"/>
        <v>0</v>
      </c>
      <c r="H701" s="368"/>
      <c r="I701" s="480"/>
      <c r="J701" s="480"/>
      <c r="K701" s="357"/>
      <c r="L701" s="481" t="str">
        <f t="shared" si="94"/>
        <v/>
      </c>
      <c r="M701" s="482"/>
      <c r="N701" s="484">
        <v>0</v>
      </c>
      <c r="O701" s="482"/>
      <c r="P701" s="485">
        <f>'REC. COSTS'!C701</f>
        <v>0</v>
      </c>
      <c r="Q701" s="520">
        <f t="shared" si="95"/>
        <v>0</v>
      </c>
      <c r="R701" s="173"/>
      <c r="S701" s="173"/>
    </row>
    <row r="702" spans="1:19" s="1" customFormat="1">
      <c r="A702" s="349">
        <v>519083</v>
      </c>
      <c r="B702" s="362" t="s">
        <v>238</v>
      </c>
      <c r="C702" s="351"/>
      <c r="D702" s="387"/>
      <c r="E702" s="387"/>
      <c r="F702" s="372"/>
      <c r="G702" s="484">
        <f t="shared" si="99"/>
        <v>0</v>
      </c>
      <c r="H702" s="368"/>
      <c r="I702" s="480"/>
      <c r="J702" s="480"/>
      <c r="K702" s="357"/>
      <c r="L702" s="481" t="str">
        <f t="shared" si="94"/>
        <v/>
      </c>
      <c r="M702" s="482"/>
      <c r="N702" s="484">
        <v>0</v>
      </c>
      <c r="O702" s="482"/>
      <c r="P702" s="485">
        <f>'REC. COSTS'!C702</f>
        <v>0</v>
      </c>
      <c r="Q702" s="520">
        <f t="shared" si="95"/>
        <v>0</v>
      </c>
      <c r="R702" s="173"/>
      <c r="S702" s="173"/>
    </row>
    <row r="703" spans="1:19" s="1" customFormat="1">
      <c r="A703" s="349">
        <v>519084</v>
      </c>
      <c r="B703" s="362" t="s">
        <v>239</v>
      </c>
      <c r="C703" s="351"/>
      <c r="D703" s="387"/>
      <c r="E703" s="387"/>
      <c r="F703" s="372"/>
      <c r="G703" s="484">
        <f t="shared" si="99"/>
        <v>0</v>
      </c>
      <c r="H703" s="407"/>
      <c r="I703" s="480"/>
      <c r="J703" s="480"/>
      <c r="K703" s="357"/>
      <c r="L703" s="481" t="str">
        <f t="shared" si="94"/>
        <v/>
      </c>
      <c r="M703" s="482"/>
      <c r="N703" s="484">
        <v>0</v>
      </c>
      <c r="O703" s="482"/>
      <c r="P703" s="485">
        <f>'REC. COSTS'!C703</f>
        <v>0</v>
      </c>
      <c r="Q703" s="520">
        <f t="shared" si="95"/>
        <v>0</v>
      </c>
      <c r="R703" s="173"/>
      <c r="S703" s="173"/>
    </row>
    <row r="704" spans="1:19" s="1" customFormat="1">
      <c r="A704" s="349">
        <v>519085</v>
      </c>
      <c r="B704" s="362" t="s">
        <v>240</v>
      </c>
      <c r="C704" s="351"/>
      <c r="D704" s="387"/>
      <c r="E704" s="387"/>
      <c r="F704" s="372"/>
      <c r="G704" s="484">
        <f t="shared" si="99"/>
        <v>0</v>
      </c>
      <c r="H704" s="407"/>
      <c r="I704" s="480"/>
      <c r="J704" s="480"/>
      <c r="K704" s="357"/>
      <c r="L704" s="481" t="str">
        <f t="shared" si="94"/>
        <v/>
      </c>
      <c r="M704" s="482"/>
      <c r="N704" s="484">
        <v>0</v>
      </c>
      <c r="O704" s="482"/>
      <c r="P704" s="485">
        <f>'REC. COSTS'!C704</f>
        <v>0</v>
      </c>
      <c r="Q704" s="520">
        <f t="shared" si="95"/>
        <v>0</v>
      </c>
      <c r="R704" s="173"/>
      <c r="S704" s="173"/>
    </row>
    <row r="705" spans="1:19" s="1" customFormat="1">
      <c r="A705" s="349">
        <v>519090</v>
      </c>
      <c r="B705" s="362" t="s">
        <v>241</v>
      </c>
      <c r="C705" s="351"/>
      <c r="D705" s="387"/>
      <c r="E705" s="387"/>
      <c r="F705" s="372"/>
      <c r="G705" s="484">
        <f t="shared" si="99"/>
        <v>0</v>
      </c>
      <c r="H705" s="407"/>
      <c r="I705" s="480"/>
      <c r="J705" s="480"/>
      <c r="K705" s="357"/>
      <c r="L705" s="481" t="str">
        <f t="shared" si="94"/>
        <v/>
      </c>
      <c r="M705" s="482"/>
      <c r="N705" s="484">
        <v>0</v>
      </c>
      <c r="O705" s="482"/>
      <c r="P705" s="485">
        <f>'REC. COSTS'!C705</f>
        <v>0</v>
      </c>
      <c r="Q705" s="520">
        <f t="shared" si="95"/>
        <v>0</v>
      </c>
      <c r="R705" s="173"/>
      <c r="S705" s="173"/>
    </row>
    <row r="706" spans="1:19" s="1" customFormat="1">
      <c r="A706" s="349">
        <v>519093</v>
      </c>
      <c r="B706" s="362" t="s">
        <v>198</v>
      </c>
      <c r="C706" s="351"/>
      <c r="D706" s="387"/>
      <c r="E706" s="387"/>
      <c r="F706" s="372"/>
      <c r="G706" s="484">
        <f t="shared" si="99"/>
        <v>0</v>
      </c>
      <c r="H706" s="407"/>
      <c r="I706" s="480"/>
      <c r="J706" s="480"/>
      <c r="K706" s="357"/>
      <c r="L706" s="481" t="str">
        <f t="shared" si="94"/>
        <v/>
      </c>
      <c r="M706" s="482"/>
      <c r="N706" s="484">
        <v>0</v>
      </c>
      <c r="O706" s="482"/>
      <c r="P706" s="485">
        <f>'REC. COSTS'!C706</f>
        <v>0</v>
      </c>
      <c r="Q706" s="520">
        <f t="shared" si="95"/>
        <v>0</v>
      </c>
      <c r="R706" s="173"/>
      <c r="S706" s="173"/>
    </row>
    <row r="707" spans="1:19" s="1" customFormat="1">
      <c r="A707" s="349">
        <v>519098</v>
      </c>
      <c r="B707" s="374" t="s">
        <v>572</v>
      </c>
      <c r="C707" s="375"/>
      <c r="D707" s="376"/>
      <c r="E707" s="376"/>
      <c r="F707" s="377"/>
      <c r="G707" s="488">
        <f t="shared" si="99"/>
        <v>0</v>
      </c>
      <c r="H707" s="368"/>
      <c r="I707" s="480"/>
      <c r="J707" s="480"/>
      <c r="K707" s="357"/>
      <c r="L707" s="481" t="str">
        <f t="shared" si="94"/>
        <v/>
      </c>
      <c r="M707" s="482"/>
      <c r="N707" s="488">
        <v>0</v>
      </c>
      <c r="O707" s="482"/>
      <c r="P707" s="490">
        <f>'REC. COSTS'!C707</f>
        <v>0</v>
      </c>
      <c r="Q707" s="520">
        <f t="shared" si="95"/>
        <v>0</v>
      </c>
      <c r="R707" s="173"/>
      <c r="S707" s="173"/>
    </row>
    <row r="708" spans="1:19" s="1" customFormat="1" ht="14" thickBot="1">
      <c r="A708" s="379" t="s">
        <v>149</v>
      </c>
      <c r="B708" s="380"/>
      <c r="C708" s="400"/>
      <c r="D708" s="356"/>
      <c r="E708" s="382"/>
      <c r="F708" s="398" t="s">
        <v>722</v>
      </c>
      <c r="G708" s="497">
        <f>SUM(G668:G707)</f>
        <v>0</v>
      </c>
      <c r="H708" s="368"/>
      <c r="I708" s="480"/>
      <c r="J708" s="480"/>
      <c r="K708" s="348"/>
      <c r="L708" s="497">
        <f>SUM(L668:L707)</f>
        <v>0</v>
      </c>
      <c r="M708" s="482"/>
      <c r="N708" s="497">
        <v>0</v>
      </c>
      <c r="O708" s="482"/>
      <c r="P708" s="498">
        <f>SUM(P668:P707)</f>
        <v>0</v>
      </c>
      <c r="Q708" s="520">
        <f t="shared" si="95"/>
        <v>0</v>
      </c>
      <c r="R708" s="173"/>
      <c r="S708" s="173"/>
    </row>
    <row r="709" spans="1:19" s="1" customFormat="1" ht="0.75" customHeight="1" thickTop="1">
      <c r="A709" s="385"/>
      <c r="B709" s="380"/>
      <c r="C709" s="381"/>
      <c r="D709" s="356"/>
      <c r="E709" s="382"/>
      <c r="F709" s="408"/>
      <c r="G709" s="480"/>
      <c r="H709" s="368"/>
      <c r="I709" s="480"/>
      <c r="J709" s="480"/>
      <c r="K709" s="348"/>
      <c r="L709" s="480"/>
      <c r="M709" s="482"/>
      <c r="N709" s="480"/>
      <c r="O709" s="482"/>
      <c r="P709" s="500"/>
      <c r="Q709" s="520"/>
      <c r="R709" s="173"/>
      <c r="S709" s="173"/>
    </row>
    <row r="710" spans="1:19" s="1" customFormat="1" ht="24.75" customHeight="1" thickTop="1">
      <c r="A710" s="345" t="s">
        <v>166</v>
      </c>
      <c r="B710" s="380"/>
      <c r="C710" s="381"/>
      <c r="D710" s="452" t="s">
        <v>41</v>
      </c>
      <c r="E710" s="453" t="s">
        <v>13</v>
      </c>
      <c r="F710" s="452" t="s">
        <v>14</v>
      </c>
      <c r="G710" s="473" t="s">
        <v>15</v>
      </c>
      <c r="H710" s="452" t="s">
        <v>16</v>
      </c>
      <c r="I710" s="474" t="s">
        <v>17</v>
      </c>
      <c r="J710" s="474"/>
      <c r="K710" s="348"/>
      <c r="L710" s="473" t="s">
        <v>18</v>
      </c>
      <c r="M710" s="476"/>
      <c r="N710" s="473" t="s">
        <v>15</v>
      </c>
      <c r="O710" s="476"/>
      <c r="P710" s="473" t="s">
        <v>740</v>
      </c>
      <c r="Q710" s="520"/>
      <c r="R710" s="173"/>
      <c r="S710" s="173"/>
    </row>
    <row r="711" spans="1:19" s="1" customFormat="1">
      <c r="A711" s="349">
        <v>523110</v>
      </c>
      <c r="B711" s="362" t="s">
        <v>580</v>
      </c>
      <c r="C711" s="351"/>
      <c r="D711" s="387"/>
      <c r="E711" s="387"/>
      <c r="F711" s="372"/>
      <c r="G711" s="477">
        <f t="shared" ref="G711:G721" si="100">IF(X=0,(IF(Me=0,Sa,Me*Sa)),(IF(Me=0,Sa*X,Me*X*Sa)))</f>
        <v>0</v>
      </c>
      <c r="H711" s="478">
        <f t="shared" ref="H711:H721" si="101">IF(Sum,Sos,0)</f>
        <v>0</v>
      </c>
      <c r="I711" s="479">
        <f t="shared" ref="I711:I721" si="102">IF(Prosent&lt;&gt;0,(Sum*Prosent)/100,0)</f>
        <v>0</v>
      </c>
      <c r="J711" s="480"/>
      <c r="K711" s="357"/>
      <c r="L711" s="481" t="str">
        <f t="shared" ref="L711:L732" si="103">IF(FMVAE&lt;&gt;"",(Sum*mva)-Sum,"")</f>
        <v/>
      </c>
      <c r="M711" s="482"/>
      <c r="N711" s="477">
        <v>0</v>
      </c>
      <c r="O711" s="482"/>
      <c r="P711" s="483">
        <f>'REC. COSTS'!C711</f>
        <v>0</v>
      </c>
      <c r="Q711" s="520">
        <f t="shared" ref="Q711:Q733" si="104">G711+N711+P711</f>
        <v>0</v>
      </c>
      <c r="R711" s="173"/>
      <c r="S711" s="173"/>
    </row>
    <row r="712" spans="1:19" s="1" customFormat="1">
      <c r="A712" s="349">
        <v>523111</v>
      </c>
      <c r="B712" s="388" t="s">
        <v>581</v>
      </c>
      <c r="C712" s="351"/>
      <c r="D712" s="389"/>
      <c r="E712" s="387"/>
      <c r="F712" s="390">
        <f>IF(D712=0,0,+G711)</f>
        <v>0</v>
      </c>
      <c r="G712" s="484">
        <f t="shared" si="100"/>
        <v>0</v>
      </c>
      <c r="H712" s="478">
        <f t="shared" si="101"/>
        <v>0</v>
      </c>
      <c r="I712" s="479">
        <f t="shared" si="102"/>
        <v>0</v>
      </c>
      <c r="J712" s="480"/>
      <c r="K712" s="357"/>
      <c r="L712" s="481" t="str">
        <f t="shared" si="103"/>
        <v/>
      </c>
      <c r="M712" s="482"/>
      <c r="N712" s="484">
        <v>0</v>
      </c>
      <c r="O712" s="482"/>
      <c r="P712" s="485">
        <f>'REC. COSTS'!C712</f>
        <v>0</v>
      </c>
      <c r="Q712" s="520">
        <f t="shared" si="104"/>
        <v>0</v>
      </c>
      <c r="R712" s="173"/>
      <c r="S712" s="173"/>
    </row>
    <row r="713" spans="1:19" s="1" customFormat="1">
      <c r="A713" s="349">
        <v>523114</v>
      </c>
      <c r="B713" s="362" t="s">
        <v>582</v>
      </c>
      <c r="C713" s="351"/>
      <c r="D713" s="387"/>
      <c r="E713" s="387"/>
      <c r="F713" s="372"/>
      <c r="G713" s="484">
        <f t="shared" si="100"/>
        <v>0</v>
      </c>
      <c r="H713" s="478">
        <f t="shared" si="101"/>
        <v>0</v>
      </c>
      <c r="I713" s="479">
        <f t="shared" si="102"/>
        <v>0</v>
      </c>
      <c r="J713" s="480"/>
      <c r="K713" s="357"/>
      <c r="L713" s="481" t="str">
        <f t="shared" si="103"/>
        <v/>
      </c>
      <c r="M713" s="482"/>
      <c r="N713" s="484">
        <v>0</v>
      </c>
      <c r="O713" s="482"/>
      <c r="P713" s="485">
        <f>'REC. COSTS'!C713</f>
        <v>0</v>
      </c>
      <c r="Q713" s="520">
        <f t="shared" si="104"/>
        <v>0</v>
      </c>
      <c r="R713" s="173"/>
      <c r="S713" s="173"/>
    </row>
    <row r="714" spans="1:19" s="1" customFormat="1">
      <c r="A714" s="349">
        <v>523115</v>
      </c>
      <c r="B714" s="388" t="s">
        <v>583</v>
      </c>
      <c r="C714" s="351"/>
      <c r="D714" s="389"/>
      <c r="E714" s="387"/>
      <c r="F714" s="390">
        <f>IF(D714=0,0,+G713)</f>
        <v>0</v>
      </c>
      <c r="G714" s="484">
        <f t="shared" si="100"/>
        <v>0</v>
      </c>
      <c r="H714" s="478">
        <f t="shared" si="101"/>
        <v>0</v>
      </c>
      <c r="I714" s="479">
        <f t="shared" si="102"/>
        <v>0</v>
      </c>
      <c r="J714" s="480"/>
      <c r="K714" s="357"/>
      <c r="L714" s="481" t="str">
        <f t="shared" si="103"/>
        <v/>
      </c>
      <c r="M714" s="482"/>
      <c r="N714" s="484">
        <v>0</v>
      </c>
      <c r="O714" s="482"/>
      <c r="P714" s="485">
        <f>'REC. COSTS'!C714</f>
        <v>0</v>
      </c>
      <c r="Q714" s="520">
        <f t="shared" si="104"/>
        <v>0</v>
      </c>
      <c r="R714" s="173"/>
      <c r="S714" s="173"/>
    </row>
    <row r="715" spans="1:19" s="1" customFormat="1">
      <c r="A715" s="349">
        <v>523120</v>
      </c>
      <c r="B715" s="362" t="s">
        <v>584</v>
      </c>
      <c r="C715" s="351"/>
      <c r="D715" s="387"/>
      <c r="E715" s="387"/>
      <c r="F715" s="372"/>
      <c r="G715" s="484">
        <f t="shared" si="100"/>
        <v>0</v>
      </c>
      <c r="H715" s="478">
        <f t="shared" si="101"/>
        <v>0</v>
      </c>
      <c r="I715" s="479">
        <f t="shared" si="102"/>
        <v>0</v>
      </c>
      <c r="J715" s="480"/>
      <c r="K715" s="357"/>
      <c r="L715" s="481" t="str">
        <f t="shared" si="103"/>
        <v/>
      </c>
      <c r="M715" s="482"/>
      <c r="N715" s="484">
        <v>0</v>
      </c>
      <c r="O715" s="482"/>
      <c r="P715" s="485">
        <f>'REC. COSTS'!C715</f>
        <v>0</v>
      </c>
      <c r="Q715" s="520">
        <f t="shared" si="104"/>
        <v>0</v>
      </c>
      <c r="R715" s="173"/>
      <c r="S715" s="173"/>
    </row>
    <row r="716" spans="1:19" s="1" customFormat="1">
      <c r="A716" s="349">
        <v>523121</v>
      </c>
      <c r="B716" s="388" t="s">
        <v>585</v>
      </c>
      <c r="C716" s="351"/>
      <c r="D716" s="389"/>
      <c r="E716" s="387"/>
      <c r="F716" s="390">
        <f>IF(D716=0,0,+G715)</f>
        <v>0</v>
      </c>
      <c r="G716" s="484">
        <f t="shared" si="100"/>
        <v>0</v>
      </c>
      <c r="H716" s="478">
        <f t="shared" si="101"/>
        <v>0</v>
      </c>
      <c r="I716" s="479">
        <f t="shared" si="102"/>
        <v>0</v>
      </c>
      <c r="J716" s="480"/>
      <c r="K716" s="357"/>
      <c r="L716" s="481" t="str">
        <f t="shared" si="103"/>
        <v/>
      </c>
      <c r="M716" s="482"/>
      <c r="N716" s="484">
        <v>0</v>
      </c>
      <c r="O716" s="482"/>
      <c r="P716" s="485">
        <f>'REC. COSTS'!C716</f>
        <v>0</v>
      </c>
      <c r="Q716" s="520">
        <f t="shared" si="104"/>
        <v>0</v>
      </c>
      <c r="R716" s="173"/>
      <c r="S716" s="173"/>
    </row>
    <row r="717" spans="1:19" s="1" customFormat="1">
      <c r="A717" s="349">
        <v>523122</v>
      </c>
      <c r="B717" s="362" t="s">
        <v>586</v>
      </c>
      <c r="C717" s="351"/>
      <c r="D717" s="387"/>
      <c r="E717" s="387"/>
      <c r="F717" s="372"/>
      <c r="G717" s="484">
        <f t="shared" si="100"/>
        <v>0</v>
      </c>
      <c r="H717" s="478">
        <f t="shared" si="101"/>
        <v>0</v>
      </c>
      <c r="I717" s="479">
        <f t="shared" si="102"/>
        <v>0</v>
      </c>
      <c r="J717" s="480"/>
      <c r="K717" s="357"/>
      <c r="L717" s="481" t="str">
        <f t="shared" si="103"/>
        <v/>
      </c>
      <c r="M717" s="482"/>
      <c r="N717" s="484">
        <v>0</v>
      </c>
      <c r="O717" s="482"/>
      <c r="P717" s="485">
        <f>'REC. COSTS'!C717</f>
        <v>0</v>
      </c>
      <c r="Q717" s="520">
        <f t="shared" si="104"/>
        <v>0</v>
      </c>
      <c r="R717" s="173"/>
      <c r="S717" s="173"/>
    </row>
    <row r="718" spans="1:19" s="1" customFormat="1">
      <c r="A718" s="349">
        <v>523123</v>
      </c>
      <c r="B718" s="362" t="s">
        <v>587</v>
      </c>
      <c r="C718" s="351"/>
      <c r="D718" s="389"/>
      <c r="E718" s="387"/>
      <c r="F718" s="390">
        <f>IF(D718=0,0,+G717)</f>
        <v>0</v>
      </c>
      <c r="G718" s="484">
        <f t="shared" si="100"/>
        <v>0</v>
      </c>
      <c r="H718" s="478">
        <f t="shared" si="101"/>
        <v>0</v>
      </c>
      <c r="I718" s="479">
        <f t="shared" si="102"/>
        <v>0</v>
      </c>
      <c r="J718" s="480"/>
      <c r="K718" s="357"/>
      <c r="L718" s="481" t="str">
        <f t="shared" si="103"/>
        <v/>
      </c>
      <c r="M718" s="482"/>
      <c r="N718" s="484">
        <v>0</v>
      </c>
      <c r="O718" s="482"/>
      <c r="P718" s="485">
        <f>'REC. COSTS'!C718</f>
        <v>0</v>
      </c>
      <c r="Q718" s="520">
        <f t="shared" si="104"/>
        <v>0</v>
      </c>
      <c r="R718" s="173"/>
      <c r="S718" s="173"/>
    </row>
    <row r="719" spans="1:19" s="1" customFormat="1">
      <c r="A719" s="349">
        <v>523124</v>
      </c>
      <c r="B719" s="362" t="s">
        <v>588</v>
      </c>
      <c r="C719" s="351"/>
      <c r="D719" s="387"/>
      <c r="E719" s="387"/>
      <c r="F719" s="372"/>
      <c r="G719" s="484">
        <f t="shared" si="100"/>
        <v>0</v>
      </c>
      <c r="H719" s="478">
        <f t="shared" si="101"/>
        <v>0</v>
      </c>
      <c r="I719" s="479">
        <f t="shared" si="102"/>
        <v>0</v>
      </c>
      <c r="J719" s="480"/>
      <c r="K719" s="357"/>
      <c r="L719" s="481" t="str">
        <f t="shared" si="103"/>
        <v/>
      </c>
      <c r="M719" s="482"/>
      <c r="N719" s="484">
        <v>0</v>
      </c>
      <c r="O719" s="482"/>
      <c r="P719" s="485">
        <f>'REC. COSTS'!C719</f>
        <v>0</v>
      </c>
      <c r="Q719" s="520">
        <f t="shared" si="104"/>
        <v>0</v>
      </c>
      <c r="R719" s="173"/>
      <c r="S719" s="173"/>
    </row>
    <row r="720" spans="1:19" s="1" customFormat="1">
      <c r="A720" s="349">
        <v>523125</v>
      </c>
      <c r="B720" s="362" t="s">
        <v>738</v>
      </c>
      <c r="C720" s="351"/>
      <c r="D720" s="389"/>
      <c r="E720" s="387"/>
      <c r="F720" s="390">
        <f>IF(D720=0,0,+G719)</f>
        <v>0</v>
      </c>
      <c r="G720" s="484">
        <f t="shared" si="100"/>
        <v>0</v>
      </c>
      <c r="H720" s="478">
        <f t="shared" si="101"/>
        <v>0</v>
      </c>
      <c r="I720" s="479">
        <f t="shared" si="102"/>
        <v>0</v>
      </c>
      <c r="J720" s="480"/>
      <c r="K720" s="357"/>
      <c r="L720" s="481" t="str">
        <f t="shared" si="103"/>
        <v/>
      </c>
      <c r="M720" s="482"/>
      <c r="N720" s="484">
        <v>0</v>
      </c>
      <c r="O720" s="482"/>
      <c r="P720" s="485">
        <f>'REC. COSTS'!C720</f>
        <v>0</v>
      </c>
      <c r="Q720" s="520">
        <f t="shared" si="104"/>
        <v>0</v>
      </c>
      <c r="R720" s="173"/>
      <c r="S720" s="173"/>
    </row>
    <row r="721" spans="1:19" s="1" customFormat="1">
      <c r="A721" s="349">
        <v>524092</v>
      </c>
      <c r="B721" s="362" t="s">
        <v>223</v>
      </c>
      <c r="C721" s="351"/>
      <c r="D721" s="387"/>
      <c r="E721" s="387"/>
      <c r="F721" s="372"/>
      <c r="G721" s="484">
        <f t="shared" si="100"/>
        <v>0</v>
      </c>
      <c r="H721" s="478">
        <f t="shared" si="101"/>
        <v>0</v>
      </c>
      <c r="I721" s="479">
        <f t="shared" si="102"/>
        <v>0</v>
      </c>
      <c r="J721" s="480"/>
      <c r="K721" s="357"/>
      <c r="L721" s="481" t="str">
        <f t="shared" si="103"/>
        <v/>
      </c>
      <c r="M721" s="482"/>
      <c r="N721" s="484">
        <v>0</v>
      </c>
      <c r="O721" s="482"/>
      <c r="P721" s="485">
        <f>'REC. COSTS'!C721</f>
        <v>0</v>
      </c>
      <c r="Q721" s="520">
        <f t="shared" si="104"/>
        <v>0</v>
      </c>
      <c r="R721" s="173"/>
      <c r="S721" s="173"/>
    </row>
    <row r="722" spans="1:19" s="1" customFormat="1">
      <c r="A722" s="349">
        <v>524095</v>
      </c>
      <c r="B722" s="362" t="s">
        <v>186</v>
      </c>
      <c r="C722" s="351"/>
      <c r="D722" s="391"/>
      <c r="E722" s="391"/>
      <c r="F722" s="399"/>
      <c r="G722" s="501">
        <f>SUM(I711:I721)</f>
        <v>0</v>
      </c>
      <c r="H722" s="368"/>
      <c r="I722" s="486" t="s">
        <v>723</v>
      </c>
      <c r="J722" s="486"/>
      <c r="K722" s="510"/>
      <c r="L722" s="481"/>
      <c r="M722" s="482"/>
      <c r="N722" s="501">
        <v>0</v>
      </c>
      <c r="O722" s="482"/>
      <c r="P722" s="485">
        <f>'REC. COSTS'!C722</f>
        <v>0</v>
      </c>
      <c r="Q722" s="520">
        <f t="shared" si="104"/>
        <v>0</v>
      </c>
      <c r="R722" s="173"/>
      <c r="S722" s="173"/>
    </row>
    <row r="723" spans="1:19" s="1" customFormat="1">
      <c r="A723" s="349">
        <v>528110</v>
      </c>
      <c r="B723" s="362" t="s">
        <v>590</v>
      </c>
      <c r="C723" s="351"/>
      <c r="D723" s="387"/>
      <c r="E723" s="387"/>
      <c r="F723" s="372"/>
      <c r="G723" s="484">
        <f t="shared" ref="G723:G732" si="105">IF(X=0,(IF(Me=0,Sa,Me*Sa)),(IF(Me=0,Sa*X,Me*X*Sa)))</f>
        <v>0</v>
      </c>
      <c r="H723" s="368"/>
      <c r="I723" s="480"/>
      <c r="J723" s="480"/>
      <c r="K723" s="357"/>
      <c r="L723" s="481" t="str">
        <f t="shared" si="103"/>
        <v/>
      </c>
      <c r="M723" s="482"/>
      <c r="N723" s="484">
        <v>0</v>
      </c>
      <c r="O723" s="482"/>
      <c r="P723" s="485">
        <f>'REC. COSTS'!C723</f>
        <v>0</v>
      </c>
      <c r="Q723" s="520">
        <f t="shared" si="104"/>
        <v>0</v>
      </c>
      <c r="R723" s="173"/>
      <c r="S723" s="173"/>
    </row>
    <row r="724" spans="1:19" s="1" customFormat="1">
      <c r="A724" s="349">
        <v>528120</v>
      </c>
      <c r="B724" s="362" t="s">
        <v>591</v>
      </c>
      <c r="C724" s="351"/>
      <c r="D724" s="387"/>
      <c r="E724" s="387"/>
      <c r="F724" s="372"/>
      <c r="G724" s="484">
        <f t="shared" si="105"/>
        <v>0</v>
      </c>
      <c r="H724" s="368"/>
      <c r="I724" s="480"/>
      <c r="J724" s="480"/>
      <c r="K724" s="357"/>
      <c r="L724" s="481" t="str">
        <f t="shared" si="103"/>
        <v/>
      </c>
      <c r="M724" s="482"/>
      <c r="N724" s="484">
        <v>0</v>
      </c>
      <c r="O724" s="482"/>
      <c r="P724" s="485">
        <f>'REC. COSTS'!C724</f>
        <v>0</v>
      </c>
      <c r="Q724" s="520">
        <f t="shared" si="104"/>
        <v>0</v>
      </c>
      <c r="R724" s="173"/>
      <c r="S724" s="173"/>
    </row>
    <row r="725" spans="1:19" s="1" customFormat="1">
      <c r="A725" s="349">
        <v>528128</v>
      </c>
      <c r="B725" s="362" t="s">
        <v>592</v>
      </c>
      <c r="C725" s="351"/>
      <c r="D725" s="387"/>
      <c r="E725" s="387"/>
      <c r="F725" s="372"/>
      <c r="G725" s="484">
        <f t="shared" si="105"/>
        <v>0</v>
      </c>
      <c r="H725" s="368"/>
      <c r="I725" s="480"/>
      <c r="J725" s="480"/>
      <c r="K725" s="357"/>
      <c r="L725" s="481" t="str">
        <f t="shared" si="103"/>
        <v/>
      </c>
      <c r="M725" s="482"/>
      <c r="N725" s="484">
        <v>0</v>
      </c>
      <c r="O725" s="482"/>
      <c r="P725" s="485">
        <f>'REC. COSTS'!C725</f>
        <v>0</v>
      </c>
      <c r="Q725" s="520">
        <f t="shared" si="104"/>
        <v>0</v>
      </c>
      <c r="R725" s="173"/>
      <c r="S725" s="173"/>
    </row>
    <row r="726" spans="1:19" s="1" customFormat="1">
      <c r="A726" s="349">
        <v>528130</v>
      </c>
      <c r="B726" s="388" t="s">
        <v>593</v>
      </c>
      <c r="C726" s="351"/>
      <c r="D726" s="387"/>
      <c r="E726" s="387"/>
      <c r="F726" s="372"/>
      <c r="G726" s="484">
        <f t="shared" si="105"/>
        <v>0</v>
      </c>
      <c r="H726" s="368"/>
      <c r="I726" s="480"/>
      <c r="J726" s="480"/>
      <c r="K726" s="357"/>
      <c r="L726" s="481" t="str">
        <f t="shared" si="103"/>
        <v/>
      </c>
      <c r="M726" s="482"/>
      <c r="N726" s="484">
        <v>0</v>
      </c>
      <c r="O726" s="482"/>
      <c r="P726" s="485">
        <f>'REC. COSTS'!C726</f>
        <v>0</v>
      </c>
      <c r="Q726" s="520">
        <f t="shared" si="104"/>
        <v>0</v>
      </c>
      <c r="R726" s="173"/>
      <c r="S726" s="173"/>
    </row>
    <row r="727" spans="1:19" s="1" customFormat="1">
      <c r="A727" s="349">
        <v>528132</v>
      </c>
      <c r="B727" s="362" t="s">
        <v>468</v>
      </c>
      <c r="C727" s="351"/>
      <c r="D727" s="387"/>
      <c r="E727" s="387"/>
      <c r="F727" s="372"/>
      <c r="G727" s="484">
        <f t="shared" si="105"/>
        <v>0</v>
      </c>
      <c r="H727" s="368"/>
      <c r="I727" s="480"/>
      <c r="J727" s="480"/>
      <c r="K727" s="357"/>
      <c r="L727" s="481" t="str">
        <f t="shared" si="103"/>
        <v/>
      </c>
      <c r="M727" s="482"/>
      <c r="N727" s="484">
        <v>0</v>
      </c>
      <c r="O727" s="482"/>
      <c r="P727" s="485">
        <f>'REC. COSTS'!C727</f>
        <v>0</v>
      </c>
      <c r="Q727" s="520">
        <f t="shared" si="104"/>
        <v>0</v>
      </c>
      <c r="R727" s="173"/>
      <c r="S727" s="173"/>
    </row>
    <row r="728" spans="1:19" s="1" customFormat="1">
      <c r="A728" s="349">
        <v>529011</v>
      </c>
      <c r="B728" s="362" t="s">
        <v>289</v>
      </c>
      <c r="C728" s="351"/>
      <c r="D728" s="387"/>
      <c r="E728" s="387"/>
      <c r="F728" s="372"/>
      <c r="G728" s="484">
        <f t="shared" si="105"/>
        <v>0</v>
      </c>
      <c r="H728" s="368"/>
      <c r="I728" s="480"/>
      <c r="J728" s="480"/>
      <c r="K728" s="357"/>
      <c r="L728" s="481" t="str">
        <f t="shared" si="103"/>
        <v/>
      </c>
      <c r="M728" s="482"/>
      <c r="N728" s="484">
        <v>0</v>
      </c>
      <c r="O728" s="482"/>
      <c r="P728" s="485">
        <f>'REC. COSTS'!C728</f>
        <v>0</v>
      </c>
      <c r="Q728" s="520">
        <f t="shared" si="104"/>
        <v>0</v>
      </c>
      <c r="R728" s="173"/>
      <c r="S728" s="173"/>
    </row>
    <row r="729" spans="1:19" s="1" customFormat="1">
      <c r="A729" s="349">
        <v>529013</v>
      </c>
      <c r="B729" s="362" t="s">
        <v>188</v>
      </c>
      <c r="C729" s="351"/>
      <c r="D729" s="387"/>
      <c r="E729" s="387"/>
      <c r="F729" s="372"/>
      <c r="G729" s="484">
        <f t="shared" si="105"/>
        <v>0</v>
      </c>
      <c r="H729" s="407"/>
      <c r="I729" s="480"/>
      <c r="J729" s="480"/>
      <c r="K729" s="357"/>
      <c r="L729" s="481" t="str">
        <f t="shared" si="103"/>
        <v/>
      </c>
      <c r="M729" s="482"/>
      <c r="N729" s="484">
        <v>0</v>
      </c>
      <c r="O729" s="482"/>
      <c r="P729" s="485">
        <f>'REC. COSTS'!C729</f>
        <v>0</v>
      </c>
      <c r="Q729" s="520">
        <f t="shared" si="104"/>
        <v>0</v>
      </c>
      <c r="R729" s="173"/>
      <c r="S729" s="173"/>
    </row>
    <row r="730" spans="1:19" s="1" customFormat="1">
      <c r="A730" s="349">
        <v>529027</v>
      </c>
      <c r="B730" s="362" t="s">
        <v>294</v>
      </c>
      <c r="C730" s="351"/>
      <c r="D730" s="387"/>
      <c r="E730" s="387"/>
      <c r="F730" s="372"/>
      <c r="G730" s="484">
        <f t="shared" si="105"/>
        <v>0</v>
      </c>
      <c r="H730" s="368"/>
      <c r="I730" s="480"/>
      <c r="J730" s="480"/>
      <c r="K730" s="357"/>
      <c r="L730" s="481" t="str">
        <f t="shared" si="103"/>
        <v/>
      </c>
      <c r="M730" s="482"/>
      <c r="N730" s="484">
        <v>0</v>
      </c>
      <c r="O730" s="482"/>
      <c r="P730" s="485">
        <f>'REC. COSTS'!C730</f>
        <v>0</v>
      </c>
      <c r="Q730" s="520">
        <f t="shared" si="104"/>
        <v>0</v>
      </c>
      <c r="R730" s="173"/>
      <c r="S730" s="173"/>
    </row>
    <row r="731" spans="1:19" s="1" customFormat="1">
      <c r="A731" s="349">
        <v>529050</v>
      </c>
      <c r="B731" s="362" t="s">
        <v>298</v>
      </c>
      <c r="C731" s="351"/>
      <c r="D731" s="387"/>
      <c r="E731" s="387"/>
      <c r="F731" s="372"/>
      <c r="G731" s="484">
        <f t="shared" si="105"/>
        <v>0</v>
      </c>
      <c r="H731" s="368"/>
      <c r="I731" s="480"/>
      <c r="J731" s="480"/>
      <c r="K731" s="357"/>
      <c r="L731" s="481" t="str">
        <f t="shared" si="103"/>
        <v/>
      </c>
      <c r="M731" s="482"/>
      <c r="N731" s="484">
        <v>0</v>
      </c>
      <c r="O731" s="482"/>
      <c r="P731" s="485">
        <f>'REC. COSTS'!C731</f>
        <v>0</v>
      </c>
      <c r="Q731" s="520">
        <f t="shared" si="104"/>
        <v>0</v>
      </c>
      <c r="R731" s="173"/>
      <c r="S731" s="173"/>
    </row>
    <row r="732" spans="1:19" s="1" customFormat="1">
      <c r="A732" s="349">
        <v>529069</v>
      </c>
      <c r="B732" s="374" t="s">
        <v>193</v>
      </c>
      <c r="C732" s="375" t="s">
        <v>720</v>
      </c>
      <c r="D732" s="376"/>
      <c r="E732" s="376"/>
      <c r="F732" s="377"/>
      <c r="G732" s="488">
        <f t="shared" si="105"/>
        <v>0</v>
      </c>
      <c r="H732" s="368"/>
      <c r="I732" s="480"/>
      <c r="J732" s="480"/>
      <c r="K732" s="357"/>
      <c r="L732" s="481" t="str">
        <f t="shared" si="103"/>
        <v/>
      </c>
      <c r="M732" s="482"/>
      <c r="N732" s="488">
        <v>0</v>
      </c>
      <c r="O732" s="482"/>
      <c r="P732" s="490">
        <f>'REC. COSTS'!C732</f>
        <v>0</v>
      </c>
      <c r="Q732" s="520">
        <f t="shared" si="104"/>
        <v>0</v>
      </c>
      <c r="R732" s="173"/>
      <c r="S732" s="173"/>
    </row>
    <row r="733" spans="1:19" s="1" customFormat="1" ht="14" thickBot="1">
      <c r="A733" s="379" t="s">
        <v>149</v>
      </c>
      <c r="B733" s="380"/>
      <c r="C733" s="400"/>
      <c r="D733" s="356"/>
      <c r="E733" s="382"/>
      <c r="F733" s="398" t="s">
        <v>722</v>
      </c>
      <c r="G733" s="497">
        <f>SUM(G711:G732)</f>
        <v>0</v>
      </c>
      <c r="H733" s="368"/>
      <c r="I733" s="480"/>
      <c r="J733" s="480"/>
      <c r="K733" s="348"/>
      <c r="L733" s="497">
        <f>SUM(L711:L732)</f>
        <v>0</v>
      </c>
      <c r="M733" s="482"/>
      <c r="N733" s="497">
        <v>0</v>
      </c>
      <c r="O733" s="482"/>
      <c r="P733" s="498">
        <f>SUM(P711:P732)</f>
        <v>0</v>
      </c>
      <c r="Q733" s="520">
        <f t="shared" si="104"/>
        <v>0</v>
      </c>
      <c r="R733" s="173"/>
      <c r="S733" s="173"/>
    </row>
    <row r="734" spans="1:19" s="1" customFormat="1" ht="0.75" customHeight="1" thickTop="1">
      <c r="A734" s="385"/>
      <c r="B734" s="380"/>
      <c r="C734" s="381"/>
      <c r="D734" s="356"/>
      <c r="E734" s="382"/>
      <c r="F734" s="356"/>
      <c r="G734" s="480"/>
      <c r="H734" s="407"/>
      <c r="I734" s="480"/>
      <c r="J734" s="480"/>
      <c r="K734" s="348"/>
      <c r="L734" s="480"/>
      <c r="M734" s="482"/>
      <c r="N734" s="480"/>
      <c r="O734" s="482"/>
      <c r="P734" s="500"/>
      <c r="Q734" s="520"/>
      <c r="R734" s="173"/>
      <c r="S734" s="173"/>
    </row>
    <row r="735" spans="1:19" s="1" customFormat="1" ht="24.75" customHeight="1" thickTop="1">
      <c r="A735" s="345" t="s">
        <v>167</v>
      </c>
      <c r="B735" s="380"/>
      <c r="C735" s="381"/>
      <c r="D735" s="452" t="s">
        <v>41</v>
      </c>
      <c r="E735" s="453" t="s">
        <v>13</v>
      </c>
      <c r="F735" s="452" t="s">
        <v>14</v>
      </c>
      <c r="G735" s="473" t="s">
        <v>15</v>
      </c>
      <c r="H735" s="452" t="s">
        <v>16</v>
      </c>
      <c r="I735" s="474" t="s">
        <v>17</v>
      </c>
      <c r="J735" s="474"/>
      <c r="K735" s="348"/>
      <c r="L735" s="473" t="s">
        <v>18</v>
      </c>
      <c r="M735" s="476"/>
      <c r="N735" s="473" t="s">
        <v>15</v>
      </c>
      <c r="O735" s="476"/>
      <c r="P735" s="473" t="s">
        <v>740</v>
      </c>
      <c r="Q735" s="520"/>
      <c r="R735" s="173"/>
      <c r="S735" s="173"/>
    </row>
    <row r="736" spans="1:19" s="1" customFormat="1">
      <c r="A736" s="349">
        <v>533210</v>
      </c>
      <c r="B736" s="362" t="s">
        <v>219</v>
      </c>
      <c r="C736" s="351"/>
      <c r="D736" s="387"/>
      <c r="E736" s="387"/>
      <c r="F736" s="372"/>
      <c r="G736" s="477">
        <f t="shared" ref="G736:G754" si="106">IF(X=0,(IF(Me=0,Sa,Me*Sa)),(IF(Me=0,Sa*X,Me*X*Sa)))</f>
        <v>0</v>
      </c>
      <c r="H736" s="478">
        <f t="shared" ref="H736:H754" si="107">IF(Sum,Sos,0)</f>
        <v>0</v>
      </c>
      <c r="I736" s="479">
        <f t="shared" ref="I736:I754" si="108">IF(Prosent&lt;&gt;0,(Sum*Prosent)/100,0)</f>
        <v>0</v>
      </c>
      <c r="J736" s="480"/>
      <c r="K736" s="357"/>
      <c r="L736" s="481" t="str">
        <f t="shared" ref="L736:L771" si="109">IF(FMVAE&lt;&gt;"",(Sum*mva)-Sum,"")</f>
        <v/>
      </c>
      <c r="M736" s="482"/>
      <c r="N736" s="477">
        <v>0</v>
      </c>
      <c r="O736" s="482"/>
      <c r="P736" s="483">
        <f>'REC. COSTS'!C736</f>
        <v>0</v>
      </c>
      <c r="Q736" s="520">
        <f t="shared" ref="Q736:Q773" si="110">G736+N736+P736</f>
        <v>0</v>
      </c>
      <c r="R736" s="173"/>
      <c r="S736" s="173"/>
    </row>
    <row r="737" spans="1:19" s="1" customFormat="1">
      <c r="A737" s="349">
        <v>533211</v>
      </c>
      <c r="B737" s="362" t="s">
        <v>220</v>
      </c>
      <c r="C737" s="351"/>
      <c r="D737" s="389"/>
      <c r="E737" s="387"/>
      <c r="F737" s="390">
        <f>IF(D737=0,0,+G736)</f>
        <v>0</v>
      </c>
      <c r="G737" s="484">
        <f t="shared" si="106"/>
        <v>0</v>
      </c>
      <c r="H737" s="478">
        <f t="shared" si="107"/>
        <v>0</v>
      </c>
      <c r="I737" s="479">
        <f t="shared" si="108"/>
        <v>0</v>
      </c>
      <c r="J737" s="480"/>
      <c r="K737" s="357"/>
      <c r="L737" s="481" t="str">
        <f t="shared" si="109"/>
        <v/>
      </c>
      <c r="M737" s="482"/>
      <c r="N737" s="484">
        <v>0</v>
      </c>
      <c r="O737" s="482"/>
      <c r="P737" s="485">
        <f>'REC. COSTS'!C737</f>
        <v>0</v>
      </c>
      <c r="Q737" s="520">
        <f t="shared" si="110"/>
        <v>0</v>
      </c>
      <c r="R737" s="173"/>
      <c r="S737" s="173"/>
    </row>
    <row r="738" spans="1:19" s="1" customFormat="1">
      <c r="A738" s="349">
        <v>533212</v>
      </c>
      <c r="B738" s="362" t="s">
        <v>594</v>
      </c>
      <c r="C738" s="351"/>
      <c r="D738" s="387"/>
      <c r="E738" s="387"/>
      <c r="F738" s="372"/>
      <c r="G738" s="484">
        <f t="shared" si="106"/>
        <v>0</v>
      </c>
      <c r="H738" s="478">
        <f t="shared" si="107"/>
        <v>0</v>
      </c>
      <c r="I738" s="479">
        <f t="shared" si="108"/>
        <v>0</v>
      </c>
      <c r="J738" s="480"/>
      <c r="K738" s="357"/>
      <c r="L738" s="481" t="str">
        <f t="shared" si="109"/>
        <v/>
      </c>
      <c r="M738" s="482"/>
      <c r="N738" s="484">
        <v>0</v>
      </c>
      <c r="O738" s="482"/>
      <c r="P738" s="485">
        <f>'REC. COSTS'!C738</f>
        <v>0</v>
      </c>
      <c r="Q738" s="520">
        <f t="shared" si="110"/>
        <v>0</v>
      </c>
      <c r="R738" s="173"/>
      <c r="S738" s="173"/>
    </row>
    <row r="739" spans="1:19" s="1" customFormat="1">
      <c r="A739" s="349">
        <v>533213</v>
      </c>
      <c r="B739" s="388" t="s">
        <v>595</v>
      </c>
      <c r="C739" s="351"/>
      <c r="D739" s="389"/>
      <c r="E739" s="387"/>
      <c r="F739" s="390">
        <f>IF(D739=0,0,+G738)</f>
        <v>0</v>
      </c>
      <c r="G739" s="484">
        <f t="shared" si="106"/>
        <v>0</v>
      </c>
      <c r="H739" s="478">
        <f t="shared" si="107"/>
        <v>0</v>
      </c>
      <c r="I739" s="479">
        <f t="shared" si="108"/>
        <v>0</v>
      </c>
      <c r="J739" s="480"/>
      <c r="K739" s="357"/>
      <c r="L739" s="481" t="str">
        <f t="shared" si="109"/>
        <v/>
      </c>
      <c r="M739" s="482"/>
      <c r="N739" s="484">
        <v>0</v>
      </c>
      <c r="O739" s="482"/>
      <c r="P739" s="485">
        <f>'REC. COSTS'!C739</f>
        <v>0</v>
      </c>
      <c r="Q739" s="520">
        <f t="shared" si="110"/>
        <v>0</v>
      </c>
      <c r="R739" s="173"/>
      <c r="S739" s="173"/>
    </row>
    <row r="740" spans="1:19" s="1" customFormat="1">
      <c r="A740" s="349">
        <v>533214</v>
      </c>
      <c r="B740" s="362" t="s">
        <v>596</v>
      </c>
      <c r="C740" s="351"/>
      <c r="D740" s="387"/>
      <c r="E740" s="387"/>
      <c r="F740" s="372"/>
      <c r="G740" s="484">
        <f t="shared" si="106"/>
        <v>0</v>
      </c>
      <c r="H740" s="478">
        <f t="shared" si="107"/>
        <v>0</v>
      </c>
      <c r="I740" s="479">
        <f t="shared" si="108"/>
        <v>0</v>
      </c>
      <c r="J740" s="480"/>
      <c r="K740" s="357"/>
      <c r="L740" s="481" t="str">
        <f t="shared" si="109"/>
        <v/>
      </c>
      <c r="M740" s="482"/>
      <c r="N740" s="484">
        <v>0</v>
      </c>
      <c r="O740" s="482"/>
      <c r="P740" s="485">
        <f>'REC. COSTS'!C740</f>
        <v>0</v>
      </c>
      <c r="Q740" s="520">
        <f t="shared" si="110"/>
        <v>0</v>
      </c>
      <c r="R740" s="173"/>
      <c r="S740" s="173"/>
    </row>
    <row r="741" spans="1:19" s="1" customFormat="1">
      <c r="A741" s="349">
        <v>533215</v>
      </c>
      <c r="B741" s="362" t="s">
        <v>597</v>
      </c>
      <c r="C741" s="351"/>
      <c r="D741" s="389"/>
      <c r="E741" s="387"/>
      <c r="F741" s="390">
        <f>IF(D741=0,0,+G740)</f>
        <v>0</v>
      </c>
      <c r="G741" s="484">
        <f t="shared" si="106"/>
        <v>0</v>
      </c>
      <c r="H741" s="478">
        <f t="shared" si="107"/>
        <v>0</v>
      </c>
      <c r="I741" s="479">
        <f t="shared" si="108"/>
        <v>0</v>
      </c>
      <c r="J741" s="480"/>
      <c r="K741" s="357"/>
      <c r="L741" s="481" t="str">
        <f t="shared" si="109"/>
        <v/>
      </c>
      <c r="M741" s="482"/>
      <c r="N741" s="484">
        <v>0</v>
      </c>
      <c r="O741" s="482"/>
      <c r="P741" s="485">
        <f>'REC. COSTS'!C741</f>
        <v>0</v>
      </c>
      <c r="Q741" s="520">
        <f t="shared" si="110"/>
        <v>0</v>
      </c>
      <c r="R741" s="173"/>
      <c r="S741" s="173"/>
    </row>
    <row r="742" spans="1:19" s="1" customFormat="1">
      <c r="A742" s="349">
        <v>533220</v>
      </c>
      <c r="B742" s="362" t="s">
        <v>598</v>
      </c>
      <c r="C742" s="351"/>
      <c r="D742" s="387"/>
      <c r="E742" s="387"/>
      <c r="F742" s="372"/>
      <c r="G742" s="484">
        <f t="shared" si="106"/>
        <v>0</v>
      </c>
      <c r="H742" s="478">
        <f t="shared" si="107"/>
        <v>0</v>
      </c>
      <c r="I742" s="479">
        <f t="shared" si="108"/>
        <v>0</v>
      </c>
      <c r="J742" s="480"/>
      <c r="K742" s="357"/>
      <c r="L742" s="481" t="str">
        <f t="shared" si="109"/>
        <v/>
      </c>
      <c r="M742" s="482"/>
      <c r="N742" s="484">
        <v>0</v>
      </c>
      <c r="O742" s="482"/>
      <c r="P742" s="485">
        <f>'REC. COSTS'!C742</f>
        <v>0</v>
      </c>
      <c r="Q742" s="520">
        <f t="shared" si="110"/>
        <v>0</v>
      </c>
      <c r="R742" s="173"/>
      <c r="S742" s="173"/>
    </row>
    <row r="743" spans="1:19" s="1" customFormat="1">
      <c r="A743" s="349">
        <v>533221</v>
      </c>
      <c r="B743" s="388" t="s">
        <v>599</v>
      </c>
      <c r="C743" s="351"/>
      <c r="D743" s="389"/>
      <c r="E743" s="387"/>
      <c r="F743" s="390">
        <f>IF(D743=0,0,+G742)</f>
        <v>0</v>
      </c>
      <c r="G743" s="484">
        <f t="shared" si="106"/>
        <v>0</v>
      </c>
      <c r="H743" s="478">
        <f t="shared" si="107"/>
        <v>0</v>
      </c>
      <c r="I743" s="479">
        <f t="shared" si="108"/>
        <v>0</v>
      </c>
      <c r="J743" s="480"/>
      <c r="K743" s="357"/>
      <c r="L743" s="481" t="str">
        <f t="shared" si="109"/>
        <v/>
      </c>
      <c r="M743" s="482"/>
      <c r="N743" s="484">
        <v>0</v>
      </c>
      <c r="O743" s="482"/>
      <c r="P743" s="485">
        <f>'REC. COSTS'!C743</f>
        <v>0</v>
      </c>
      <c r="Q743" s="520">
        <f t="shared" si="110"/>
        <v>0</v>
      </c>
      <c r="R743" s="173"/>
      <c r="S743" s="173"/>
    </row>
    <row r="744" spans="1:19" s="1" customFormat="1">
      <c r="A744" s="349">
        <v>533222</v>
      </c>
      <c r="B744" s="362" t="s">
        <v>600</v>
      </c>
      <c r="C744" s="351"/>
      <c r="D744" s="387"/>
      <c r="E744" s="387"/>
      <c r="F744" s="372"/>
      <c r="G744" s="484">
        <f t="shared" si="106"/>
        <v>0</v>
      </c>
      <c r="H744" s="478">
        <f t="shared" si="107"/>
        <v>0</v>
      </c>
      <c r="I744" s="479">
        <f t="shared" si="108"/>
        <v>0</v>
      </c>
      <c r="J744" s="480"/>
      <c r="K744" s="357"/>
      <c r="L744" s="481" t="str">
        <f t="shared" si="109"/>
        <v/>
      </c>
      <c r="M744" s="482"/>
      <c r="N744" s="484">
        <v>0</v>
      </c>
      <c r="O744" s="482"/>
      <c r="P744" s="485">
        <f>'REC. COSTS'!C744</f>
        <v>0</v>
      </c>
      <c r="Q744" s="520">
        <f t="shared" si="110"/>
        <v>0</v>
      </c>
      <c r="R744" s="173"/>
      <c r="S744" s="173"/>
    </row>
    <row r="745" spans="1:19" s="1" customFormat="1">
      <c r="A745" s="349">
        <v>533223</v>
      </c>
      <c r="B745" s="388" t="s">
        <v>601</v>
      </c>
      <c r="C745" s="351"/>
      <c r="D745" s="389"/>
      <c r="E745" s="387"/>
      <c r="F745" s="390">
        <f>IF(D745=0,0,+G744)</f>
        <v>0</v>
      </c>
      <c r="G745" s="484">
        <f t="shared" si="106"/>
        <v>0</v>
      </c>
      <c r="H745" s="478">
        <f t="shared" si="107"/>
        <v>0</v>
      </c>
      <c r="I745" s="479">
        <f t="shared" si="108"/>
        <v>0</v>
      </c>
      <c r="J745" s="480"/>
      <c r="K745" s="357"/>
      <c r="L745" s="481" t="str">
        <f t="shared" si="109"/>
        <v/>
      </c>
      <c r="M745" s="482"/>
      <c r="N745" s="484">
        <v>0</v>
      </c>
      <c r="O745" s="482"/>
      <c r="P745" s="485">
        <f>'REC. COSTS'!C745</f>
        <v>0</v>
      </c>
      <c r="Q745" s="520">
        <f t="shared" si="110"/>
        <v>0</v>
      </c>
      <c r="R745" s="173"/>
      <c r="S745" s="173"/>
    </row>
    <row r="746" spans="1:19" s="1" customFormat="1">
      <c r="A746" s="349">
        <v>533224</v>
      </c>
      <c r="B746" s="362" t="s">
        <v>474</v>
      </c>
      <c r="C746" s="351"/>
      <c r="D746" s="387"/>
      <c r="E746" s="387"/>
      <c r="F746" s="372"/>
      <c r="G746" s="484">
        <f t="shared" si="106"/>
        <v>0</v>
      </c>
      <c r="H746" s="478">
        <f t="shared" si="107"/>
        <v>0</v>
      </c>
      <c r="I746" s="479">
        <f t="shared" si="108"/>
        <v>0</v>
      </c>
      <c r="J746" s="480"/>
      <c r="K746" s="357"/>
      <c r="L746" s="481" t="str">
        <f t="shared" si="109"/>
        <v/>
      </c>
      <c r="M746" s="482"/>
      <c r="N746" s="484">
        <v>0</v>
      </c>
      <c r="O746" s="482"/>
      <c r="P746" s="485">
        <f>'REC. COSTS'!C746</f>
        <v>0</v>
      </c>
      <c r="Q746" s="520">
        <f t="shared" si="110"/>
        <v>0</v>
      </c>
      <c r="R746" s="173"/>
      <c r="S746" s="173"/>
    </row>
    <row r="747" spans="1:19" s="1" customFormat="1">
      <c r="A747" s="349">
        <v>533225</v>
      </c>
      <c r="B747" s="362" t="s">
        <v>475</v>
      </c>
      <c r="C747" s="351"/>
      <c r="D747" s="389"/>
      <c r="E747" s="387"/>
      <c r="F747" s="390">
        <f>IF(D747=0,0,+G746)</f>
        <v>0</v>
      </c>
      <c r="G747" s="484">
        <f t="shared" si="106"/>
        <v>0</v>
      </c>
      <c r="H747" s="478">
        <f t="shared" si="107"/>
        <v>0</v>
      </c>
      <c r="I747" s="479">
        <f t="shared" si="108"/>
        <v>0</v>
      </c>
      <c r="J747" s="480"/>
      <c r="K747" s="357"/>
      <c r="L747" s="481" t="str">
        <f t="shared" si="109"/>
        <v/>
      </c>
      <c r="M747" s="482"/>
      <c r="N747" s="484">
        <v>0</v>
      </c>
      <c r="O747" s="482"/>
      <c r="P747" s="485">
        <f>'REC. COSTS'!C747</f>
        <v>0</v>
      </c>
      <c r="Q747" s="520">
        <f t="shared" si="110"/>
        <v>0</v>
      </c>
      <c r="R747" s="173"/>
      <c r="S747" s="173"/>
    </row>
    <row r="748" spans="1:19" s="1" customFormat="1">
      <c r="A748" s="349">
        <v>533230</v>
      </c>
      <c r="B748" s="362" t="s">
        <v>602</v>
      </c>
      <c r="C748" s="351"/>
      <c r="D748" s="387"/>
      <c r="E748" s="387"/>
      <c r="F748" s="372"/>
      <c r="G748" s="484">
        <f t="shared" si="106"/>
        <v>0</v>
      </c>
      <c r="H748" s="478">
        <f t="shared" si="107"/>
        <v>0</v>
      </c>
      <c r="I748" s="479">
        <f t="shared" si="108"/>
        <v>0</v>
      </c>
      <c r="J748" s="480"/>
      <c r="K748" s="357"/>
      <c r="L748" s="481" t="str">
        <f t="shared" si="109"/>
        <v/>
      </c>
      <c r="M748" s="482"/>
      <c r="N748" s="484">
        <v>0</v>
      </c>
      <c r="O748" s="482"/>
      <c r="P748" s="485">
        <f>'REC. COSTS'!C748</f>
        <v>0</v>
      </c>
      <c r="Q748" s="520">
        <f t="shared" si="110"/>
        <v>0</v>
      </c>
      <c r="R748" s="173"/>
      <c r="S748" s="173"/>
    </row>
    <row r="749" spans="1:19" s="1" customFormat="1">
      <c r="A749" s="349">
        <v>533231</v>
      </c>
      <c r="B749" s="388" t="s">
        <v>603</v>
      </c>
      <c r="C749" s="351"/>
      <c r="D749" s="389"/>
      <c r="E749" s="387"/>
      <c r="F749" s="390">
        <f>IF(D749=0,0,+G748)</f>
        <v>0</v>
      </c>
      <c r="G749" s="484">
        <f t="shared" si="106"/>
        <v>0</v>
      </c>
      <c r="H749" s="478">
        <f t="shared" si="107"/>
        <v>0</v>
      </c>
      <c r="I749" s="479">
        <f t="shared" si="108"/>
        <v>0</v>
      </c>
      <c r="J749" s="480"/>
      <c r="K749" s="357"/>
      <c r="L749" s="481" t="str">
        <f t="shared" si="109"/>
        <v/>
      </c>
      <c r="M749" s="482"/>
      <c r="N749" s="484">
        <v>0</v>
      </c>
      <c r="O749" s="482"/>
      <c r="P749" s="485">
        <f>'REC. COSTS'!C749</f>
        <v>0</v>
      </c>
      <c r="Q749" s="520">
        <f t="shared" si="110"/>
        <v>0</v>
      </c>
      <c r="R749" s="173"/>
      <c r="S749" s="173"/>
    </row>
    <row r="750" spans="1:19" s="1" customFormat="1">
      <c r="A750" s="349">
        <v>533240</v>
      </c>
      <c r="B750" s="362" t="s">
        <v>604</v>
      </c>
      <c r="C750" s="351"/>
      <c r="D750" s="387"/>
      <c r="E750" s="387"/>
      <c r="F750" s="372"/>
      <c r="G750" s="484">
        <f t="shared" si="106"/>
        <v>0</v>
      </c>
      <c r="H750" s="478">
        <f t="shared" si="107"/>
        <v>0</v>
      </c>
      <c r="I750" s="479">
        <f t="shared" si="108"/>
        <v>0</v>
      </c>
      <c r="J750" s="480"/>
      <c r="K750" s="357"/>
      <c r="L750" s="481" t="str">
        <f t="shared" si="109"/>
        <v/>
      </c>
      <c r="M750" s="482"/>
      <c r="N750" s="484">
        <v>0</v>
      </c>
      <c r="O750" s="482"/>
      <c r="P750" s="485">
        <f>'REC. COSTS'!C750</f>
        <v>0</v>
      </c>
      <c r="Q750" s="520">
        <f t="shared" si="110"/>
        <v>0</v>
      </c>
      <c r="R750" s="173"/>
      <c r="S750" s="173"/>
    </row>
    <row r="751" spans="1:19" s="1" customFormat="1">
      <c r="A751" s="349">
        <v>533241</v>
      </c>
      <c r="B751" s="362" t="s">
        <v>605</v>
      </c>
      <c r="C751" s="351"/>
      <c r="D751" s="389"/>
      <c r="E751" s="387"/>
      <c r="F751" s="390">
        <f>IF(D751=0,0,+G750)</f>
        <v>0</v>
      </c>
      <c r="G751" s="484">
        <f t="shared" si="106"/>
        <v>0</v>
      </c>
      <c r="H751" s="478">
        <f t="shared" si="107"/>
        <v>0</v>
      </c>
      <c r="I751" s="479">
        <f t="shared" si="108"/>
        <v>0</v>
      </c>
      <c r="J751" s="480"/>
      <c r="K751" s="357"/>
      <c r="L751" s="481" t="str">
        <f t="shared" si="109"/>
        <v/>
      </c>
      <c r="M751" s="482"/>
      <c r="N751" s="484">
        <v>0</v>
      </c>
      <c r="O751" s="482"/>
      <c r="P751" s="485">
        <f>'REC. COSTS'!C751</f>
        <v>0</v>
      </c>
      <c r="Q751" s="520">
        <f t="shared" si="110"/>
        <v>0</v>
      </c>
      <c r="R751" s="173"/>
      <c r="S751" s="173"/>
    </row>
    <row r="752" spans="1:19" s="1" customFormat="1">
      <c r="A752" s="349">
        <v>533250</v>
      </c>
      <c r="B752" s="362" t="s">
        <v>606</v>
      </c>
      <c r="C752" s="351"/>
      <c r="D752" s="387"/>
      <c r="E752" s="387"/>
      <c r="F752" s="372"/>
      <c r="G752" s="484">
        <f t="shared" si="106"/>
        <v>0</v>
      </c>
      <c r="H752" s="478">
        <f t="shared" si="107"/>
        <v>0</v>
      </c>
      <c r="I752" s="479">
        <f t="shared" si="108"/>
        <v>0</v>
      </c>
      <c r="J752" s="480"/>
      <c r="K752" s="357"/>
      <c r="L752" s="481" t="str">
        <f t="shared" si="109"/>
        <v/>
      </c>
      <c r="M752" s="482"/>
      <c r="N752" s="484">
        <v>0</v>
      </c>
      <c r="O752" s="482"/>
      <c r="P752" s="485">
        <f>'REC. COSTS'!C752</f>
        <v>0</v>
      </c>
      <c r="Q752" s="520">
        <f t="shared" si="110"/>
        <v>0</v>
      </c>
      <c r="R752" s="173"/>
      <c r="S752" s="173"/>
    </row>
    <row r="753" spans="1:19" s="1" customFormat="1">
      <c r="A753" s="349">
        <v>533251</v>
      </c>
      <c r="B753" s="362" t="s">
        <v>607</v>
      </c>
      <c r="C753" s="351"/>
      <c r="D753" s="389"/>
      <c r="E753" s="387"/>
      <c r="F753" s="390">
        <f>IF(D753=0,0,+G752)</f>
        <v>0</v>
      </c>
      <c r="G753" s="484">
        <f t="shared" si="106"/>
        <v>0</v>
      </c>
      <c r="H753" s="478">
        <f t="shared" si="107"/>
        <v>0</v>
      </c>
      <c r="I753" s="479">
        <f t="shared" si="108"/>
        <v>0</v>
      </c>
      <c r="J753" s="480"/>
      <c r="K753" s="357"/>
      <c r="L753" s="481" t="str">
        <f t="shared" si="109"/>
        <v/>
      </c>
      <c r="M753" s="482"/>
      <c r="N753" s="484">
        <v>0</v>
      </c>
      <c r="O753" s="482"/>
      <c r="P753" s="485">
        <f>'REC. COSTS'!C753</f>
        <v>0</v>
      </c>
      <c r="Q753" s="520">
        <f t="shared" si="110"/>
        <v>0</v>
      </c>
      <c r="R753" s="173"/>
      <c r="S753" s="173"/>
    </row>
    <row r="754" spans="1:19" s="1" customFormat="1">
      <c r="A754" s="349">
        <v>534092</v>
      </c>
      <c r="B754" s="362" t="s">
        <v>223</v>
      </c>
      <c r="C754" s="351"/>
      <c r="D754" s="387"/>
      <c r="E754" s="387"/>
      <c r="F754" s="372"/>
      <c r="G754" s="484">
        <f t="shared" si="106"/>
        <v>0</v>
      </c>
      <c r="H754" s="478">
        <f t="shared" si="107"/>
        <v>0</v>
      </c>
      <c r="I754" s="479">
        <f t="shared" si="108"/>
        <v>0</v>
      </c>
      <c r="J754" s="480"/>
      <c r="K754" s="357"/>
      <c r="L754" s="481" t="str">
        <f t="shared" si="109"/>
        <v/>
      </c>
      <c r="M754" s="482"/>
      <c r="N754" s="484">
        <v>0</v>
      </c>
      <c r="O754" s="482"/>
      <c r="P754" s="485">
        <f>'REC. COSTS'!C754</f>
        <v>0</v>
      </c>
      <c r="Q754" s="520">
        <f t="shared" si="110"/>
        <v>0</v>
      </c>
      <c r="R754" s="173"/>
      <c r="S754" s="173"/>
    </row>
    <row r="755" spans="1:19" s="1" customFormat="1">
      <c r="A755" s="349">
        <v>534095</v>
      </c>
      <c r="B755" s="362" t="s">
        <v>186</v>
      </c>
      <c r="C755" s="351"/>
      <c r="D755" s="391"/>
      <c r="E755" s="391"/>
      <c r="F755" s="399"/>
      <c r="G755" s="501">
        <f>SUM(I736:I754)</f>
        <v>0</v>
      </c>
      <c r="H755" s="407"/>
      <c r="I755" s="486" t="s">
        <v>723</v>
      </c>
      <c r="J755" s="486"/>
      <c r="K755" s="510"/>
      <c r="L755" s="481"/>
      <c r="M755" s="482"/>
      <c r="N755" s="501">
        <v>0</v>
      </c>
      <c r="O755" s="482"/>
      <c r="P755" s="485">
        <f>'REC. COSTS'!C755</f>
        <v>0</v>
      </c>
      <c r="Q755" s="520">
        <f t="shared" si="110"/>
        <v>0</v>
      </c>
      <c r="R755" s="173"/>
      <c r="S755" s="173"/>
    </row>
    <row r="756" spans="1:19" s="1" customFormat="1">
      <c r="A756" s="349">
        <v>538201</v>
      </c>
      <c r="B756" s="388" t="s">
        <v>608</v>
      </c>
      <c r="C756" s="351"/>
      <c r="D756" s="387"/>
      <c r="E756" s="387"/>
      <c r="F756" s="372"/>
      <c r="G756" s="484">
        <f t="shared" ref="G756:G771" si="111">IF(X=0,(IF(Me=0,Sa,Me*Sa)),(IF(Me=0,Sa*X,Me*X*Sa)))</f>
        <v>0</v>
      </c>
      <c r="H756" s="368"/>
      <c r="I756" s="480"/>
      <c r="J756" s="480"/>
      <c r="K756" s="357"/>
      <c r="L756" s="481" t="str">
        <f t="shared" si="109"/>
        <v/>
      </c>
      <c r="M756" s="482"/>
      <c r="N756" s="484">
        <v>0</v>
      </c>
      <c r="O756" s="482"/>
      <c r="P756" s="485">
        <f>'REC. COSTS'!C756</f>
        <v>0</v>
      </c>
      <c r="Q756" s="520">
        <f t="shared" si="110"/>
        <v>0</v>
      </c>
      <c r="R756" s="173"/>
      <c r="S756" s="173"/>
    </row>
    <row r="757" spans="1:19" s="1" customFormat="1">
      <c r="A757" s="349">
        <v>538220</v>
      </c>
      <c r="B757" s="362" t="s">
        <v>609</v>
      </c>
      <c r="C757" s="351"/>
      <c r="D757" s="387"/>
      <c r="E757" s="387"/>
      <c r="F757" s="372"/>
      <c r="G757" s="484">
        <f t="shared" si="111"/>
        <v>0</v>
      </c>
      <c r="H757" s="368"/>
      <c r="I757" s="480"/>
      <c r="J757" s="480"/>
      <c r="K757" s="357"/>
      <c r="L757" s="481" t="str">
        <f t="shared" si="109"/>
        <v/>
      </c>
      <c r="M757" s="482"/>
      <c r="N757" s="484">
        <v>0</v>
      </c>
      <c r="O757" s="482"/>
      <c r="P757" s="485">
        <f>'REC. COSTS'!C757</f>
        <v>0</v>
      </c>
      <c r="Q757" s="520">
        <f t="shared" si="110"/>
        <v>0</v>
      </c>
      <c r="R757" s="173"/>
      <c r="S757" s="173"/>
    </row>
    <row r="758" spans="1:19" s="1" customFormat="1">
      <c r="A758" s="349">
        <v>538232</v>
      </c>
      <c r="B758" s="362" t="s">
        <v>610</v>
      </c>
      <c r="C758" s="351"/>
      <c r="D758" s="387"/>
      <c r="E758" s="387"/>
      <c r="F758" s="372"/>
      <c r="G758" s="484">
        <f t="shared" si="111"/>
        <v>0</v>
      </c>
      <c r="H758" s="407"/>
      <c r="I758" s="480"/>
      <c r="J758" s="480"/>
      <c r="K758" s="357"/>
      <c r="L758" s="481" t="str">
        <f t="shared" si="109"/>
        <v/>
      </c>
      <c r="M758" s="482"/>
      <c r="N758" s="484">
        <v>0</v>
      </c>
      <c r="O758" s="482"/>
      <c r="P758" s="485">
        <f>'REC. COSTS'!C758</f>
        <v>0</v>
      </c>
      <c r="Q758" s="520">
        <f t="shared" si="110"/>
        <v>0</v>
      </c>
      <c r="R758" s="173"/>
      <c r="S758" s="173"/>
    </row>
    <row r="759" spans="1:19" s="1" customFormat="1">
      <c r="A759" s="349">
        <v>538233</v>
      </c>
      <c r="B759" s="362" t="s">
        <v>611</v>
      </c>
      <c r="C759" s="351"/>
      <c r="D759" s="387"/>
      <c r="E759" s="387"/>
      <c r="F759" s="372"/>
      <c r="G759" s="484">
        <f t="shared" si="111"/>
        <v>0</v>
      </c>
      <c r="H759" s="368"/>
      <c r="I759" s="480"/>
      <c r="J759" s="480"/>
      <c r="K759" s="357"/>
      <c r="L759" s="481" t="str">
        <f t="shared" si="109"/>
        <v/>
      </c>
      <c r="M759" s="482"/>
      <c r="N759" s="484">
        <v>0</v>
      </c>
      <c r="O759" s="482"/>
      <c r="P759" s="485">
        <f>'REC. COSTS'!C759</f>
        <v>0</v>
      </c>
      <c r="Q759" s="520">
        <f t="shared" si="110"/>
        <v>0</v>
      </c>
      <c r="R759" s="173"/>
      <c r="S759" s="173"/>
    </row>
    <row r="760" spans="1:19" s="1" customFormat="1">
      <c r="A760" s="349">
        <v>538239</v>
      </c>
      <c r="B760" s="362" t="s">
        <v>612</v>
      </c>
      <c r="C760" s="351"/>
      <c r="D760" s="387"/>
      <c r="E760" s="387"/>
      <c r="F760" s="372"/>
      <c r="G760" s="484">
        <f t="shared" si="111"/>
        <v>0</v>
      </c>
      <c r="H760" s="368"/>
      <c r="I760" s="480"/>
      <c r="J760" s="480"/>
      <c r="K760" s="357"/>
      <c r="L760" s="481" t="str">
        <f t="shared" si="109"/>
        <v/>
      </c>
      <c r="M760" s="482"/>
      <c r="N760" s="484">
        <v>0</v>
      </c>
      <c r="O760" s="482"/>
      <c r="P760" s="485">
        <f>'REC. COSTS'!C760</f>
        <v>0</v>
      </c>
      <c r="Q760" s="520">
        <f t="shared" si="110"/>
        <v>0</v>
      </c>
      <c r="R760" s="173"/>
      <c r="S760" s="173"/>
    </row>
    <row r="761" spans="1:19" s="1" customFormat="1">
      <c r="A761" s="349">
        <v>538240</v>
      </c>
      <c r="B761" s="362" t="s">
        <v>613</v>
      </c>
      <c r="C761" s="351"/>
      <c r="D761" s="387"/>
      <c r="E761" s="387"/>
      <c r="F761" s="372"/>
      <c r="G761" s="484">
        <f t="shared" si="111"/>
        <v>0</v>
      </c>
      <c r="H761" s="368"/>
      <c r="I761" s="480"/>
      <c r="J761" s="480"/>
      <c r="K761" s="357"/>
      <c r="L761" s="481" t="str">
        <f t="shared" si="109"/>
        <v/>
      </c>
      <c r="M761" s="482"/>
      <c r="N761" s="484">
        <v>0</v>
      </c>
      <c r="O761" s="482"/>
      <c r="P761" s="485">
        <f>'REC. COSTS'!C761</f>
        <v>0</v>
      </c>
      <c r="Q761" s="520">
        <f t="shared" si="110"/>
        <v>0</v>
      </c>
      <c r="R761" s="173"/>
      <c r="S761" s="173"/>
    </row>
    <row r="762" spans="1:19" s="1" customFormat="1">
      <c r="A762" s="349">
        <v>538250</v>
      </c>
      <c r="B762" s="362" t="s">
        <v>614</v>
      </c>
      <c r="C762" s="351"/>
      <c r="D762" s="387"/>
      <c r="E762" s="387"/>
      <c r="F762" s="372"/>
      <c r="G762" s="484">
        <f t="shared" si="111"/>
        <v>0</v>
      </c>
      <c r="H762" s="407"/>
      <c r="I762" s="480"/>
      <c r="J762" s="480"/>
      <c r="K762" s="357"/>
      <c r="L762" s="481" t="str">
        <f t="shared" si="109"/>
        <v/>
      </c>
      <c r="M762" s="482"/>
      <c r="N762" s="484">
        <v>0</v>
      </c>
      <c r="O762" s="482"/>
      <c r="P762" s="485">
        <f>'REC. COSTS'!C762</f>
        <v>0</v>
      </c>
      <c r="Q762" s="520">
        <f t="shared" si="110"/>
        <v>0</v>
      </c>
      <c r="R762" s="173"/>
      <c r="S762" s="173"/>
    </row>
    <row r="763" spans="1:19" s="1" customFormat="1">
      <c r="A763" s="349">
        <v>538260</v>
      </c>
      <c r="B763" s="362" t="s">
        <v>615</v>
      </c>
      <c r="C763" s="351"/>
      <c r="D763" s="387"/>
      <c r="E763" s="387"/>
      <c r="F763" s="372"/>
      <c r="G763" s="484">
        <f t="shared" si="111"/>
        <v>0</v>
      </c>
      <c r="H763" s="368"/>
      <c r="I763" s="480"/>
      <c r="J763" s="480"/>
      <c r="K763" s="357"/>
      <c r="L763" s="481" t="str">
        <f t="shared" si="109"/>
        <v/>
      </c>
      <c r="M763" s="482"/>
      <c r="N763" s="484">
        <v>0</v>
      </c>
      <c r="O763" s="482"/>
      <c r="P763" s="485">
        <f>'REC. COSTS'!C763</f>
        <v>0</v>
      </c>
      <c r="Q763" s="520">
        <f t="shared" si="110"/>
        <v>0</v>
      </c>
      <c r="R763" s="173"/>
      <c r="S763" s="173"/>
    </row>
    <row r="764" spans="1:19" s="1" customFormat="1">
      <c r="A764" s="349">
        <v>538261</v>
      </c>
      <c r="B764" s="362" t="s">
        <v>616</v>
      </c>
      <c r="C764" s="351"/>
      <c r="D764" s="387"/>
      <c r="E764" s="387"/>
      <c r="F764" s="372"/>
      <c r="G764" s="484">
        <f t="shared" si="111"/>
        <v>0</v>
      </c>
      <c r="H764" s="368"/>
      <c r="I764" s="480"/>
      <c r="J764" s="480"/>
      <c r="K764" s="357"/>
      <c r="L764" s="481" t="str">
        <f t="shared" si="109"/>
        <v/>
      </c>
      <c r="M764" s="482"/>
      <c r="N764" s="484">
        <v>0</v>
      </c>
      <c r="O764" s="482"/>
      <c r="P764" s="485">
        <f>'REC. COSTS'!C764</f>
        <v>0</v>
      </c>
      <c r="Q764" s="520">
        <f t="shared" si="110"/>
        <v>0</v>
      </c>
      <c r="R764" s="173"/>
      <c r="S764" s="173"/>
    </row>
    <row r="765" spans="1:19" s="1" customFormat="1">
      <c r="A765" s="349">
        <v>538264</v>
      </c>
      <c r="B765" s="362" t="s">
        <v>617</v>
      </c>
      <c r="C765" s="351"/>
      <c r="D765" s="387"/>
      <c r="E765" s="387"/>
      <c r="F765" s="372"/>
      <c r="G765" s="484">
        <f t="shared" si="111"/>
        <v>0</v>
      </c>
      <c r="H765" s="368"/>
      <c r="I765" s="480"/>
      <c r="J765" s="480"/>
      <c r="K765" s="357"/>
      <c r="L765" s="481" t="str">
        <f t="shared" si="109"/>
        <v/>
      </c>
      <c r="M765" s="482"/>
      <c r="N765" s="484">
        <v>0</v>
      </c>
      <c r="O765" s="482"/>
      <c r="P765" s="485">
        <f>'REC. COSTS'!C765</f>
        <v>0</v>
      </c>
      <c r="Q765" s="520">
        <f t="shared" si="110"/>
        <v>0</v>
      </c>
      <c r="R765" s="173"/>
      <c r="S765" s="173"/>
    </row>
    <row r="766" spans="1:19" s="1" customFormat="1">
      <c r="A766" s="349">
        <v>538266</v>
      </c>
      <c r="B766" s="362" t="s">
        <v>618</v>
      </c>
      <c r="C766" s="351"/>
      <c r="D766" s="387"/>
      <c r="E766" s="387"/>
      <c r="F766" s="372"/>
      <c r="G766" s="484">
        <f t="shared" si="111"/>
        <v>0</v>
      </c>
      <c r="H766" s="368"/>
      <c r="I766" s="480"/>
      <c r="J766" s="480"/>
      <c r="K766" s="357"/>
      <c r="L766" s="481" t="str">
        <f t="shared" si="109"/>
        <v/>
      </c>
      <c r="M766" s="482"/>
      <c r="N766" s="484">
        <v>0</v>
      </c>
      <c r="O766" s="482"/>
      <c r="P766" s="485">
        <f>'REC. COSTS'!C766</f>
        <v>0</v>
      </c>
      <c r="Q766" s="520">
        <f t="shared" si="110"/>
        <v>0</v>
      </c>
      <c r="R766" s="173"/>
      <c r="S766" s="173"/>
    </row>
    <row r="767" spans="1:19" s="1" customFormat="1">
      <c r="A767" s="349">
        <v>538270</v>
      </c>
      <c r="B767" s="362" t="s">
        <v>619</v>
      </c>
      <c r="C767" s="351"/>
      <c r="D767" s="387"/>
      <c r="E767" s="387"/>
      <c r="F767" s="372"/>
      <c r="G767" s="484">
        <f t="shared" si="111"/>
        <v>0</v>
      </c>
      <c r="H767" s="368"/>
      <c r="I767" s="480"/>
      <c r="J767" s="480"/>
      <c r="K767" s="357"/>
      <c r="L767" s="481" t="str">
        <f t="shared" si="109"/>
        <v/>
      </c>
      <c r="M767" s="482"/>
      <c r="N767" s="484">
        <v>0</v>
      </c>
      <c r="O767" s="482"/>
      <c r="P767" s="485">
        <f>'REC. COSTS'!C767</f>
        <v>0</v>
      </c>
      <c r="Q767" s="520">
        <f t="shared" si="110"/>
        <v>0</v>
      </c>
      <c r="R767" s="173"/>
      <c r="S767" s="173"/>
    </row>
    <row r="768" spans="1:19" s="1" customFormat="1">
      <c r="A768" s="349">
        <v>538280</v>
      </c>
      <c r="B768" s="362" t="s">
        <v>620</v>
      </c>
      <c r="C768" s="351"/>
      <c r="D768" s="387"/>
      <c r="E768" s="387"/>
      <c r="F768" s="372"/>
      <c r="G768" s="484">
        <f t="shared" si="111"/>
        <v>0</v>
      </c>
      <c r="H768" s="368"/>
      <c r="I768" s="480"/>
      <c r="J768" s="480"/>
      <c r="K768" s="357"/>
      <c r="L768" s="481" t="str">
        <f t="shared" si="109"/>
        <v/>
      </c>
      <c r="M768" s="482"/>
      <c r="N768" s="484">
        <v>0</v>
      </c>
      <c r="O768" s="482"/>
      <c r="P768" s="485">
        <f>'REC. COSTS'!C768</f>
        <v>0</v>
      </c>
      <c r="Q768" s="520">
        <f t="shared" si="110"/>
        <v>0</v>
      </c>
      <c r="R768" s="173"/>
      <c r="S768" s="173"/>
    </row>
    <row r="769" spans="1:19" s="1" customFormat="1">
      <c r="A769" s="349">
        <v>538281</v>
      </c>
      <c r="B769" s="362" t="s">
        <v>621</v>
      </c>
      <c r="C769" s="351"/>
      <c r="D769" s="387"/>
      <c r="E769" s="387"/>
      <c r="F769" s="372"/>
      <c r="G769" s="484">
        <f t="shared" si="111"/>
        <v>0</v>
      </c>
      <c r="H769" s="368"/>
      <c r="I769" s="480"/>
      <c r="J769" s="480"/>
      <c r="K769" s="357"/>
      <c r="L769" s="481" t="str">
        <f t="shared" si="109"/>
        <v/>
      </c>
      <c r="M769" s="482"/>
      <c r="N769" s="484">
        <v>0</v>
      </c>
      <c r="O769" s="482"/>
      <c r="P769" s="485">
        <f>'REC. COSTS'!C769</f>
        <v>0</v>
      </c>
      <c r="Q769" s="520">
        <f t="shared" si="110"/>
        <v>0</v>
      </c>
      <c r="R769" s="173"/>
      <c r="S769" s="173"/>
    </row>
    <row r="770" spans="1:19" s="1" customFormat="1">
      <c r="A770" s="349">
        <v>539027</v>
      </c>
      <c r="B770" s="362" t="s">
        <v>294</v>
      </c>
      <c r="C770" s="351"/>
      <c r="D770" s="387"/>
      <c r="E770" s="387"/>
      <c r="F770" s="372"/>
      <c r="G770" s="484">
        <f t="shared" si="111"/>
        <v>0</v>
      </c>
      <c r="H770" s="368"/>
      <c r="I770" s="480"/>
      <c r="J770" s="480"/>
      <c r="K770" s="357"/>
      <c r="L770" s="481" t="str">
        <f t="shared" si="109"/>
        <v/>
      </c>
      <c r="M770" s="482"/>
      <c r="N770" s="484">
        <v>0</v>
      </c>
      <c r="O770" s="482"/>
      <c r="P770" s="485">
        <f>'REC. COSTS'!C770</f>
        <v>0</v>
      </c>
      <c r="Q770" s="520">
        <f t="shared" si="110"/>
        <v>0</v>
      </c>
      <c r="R770" s="173"/>
      <c r="S770" s="173"/>
    </row>
    <row r="771" spans="1:19" s="1" customFormat="1">
      <c r="A771" s="349">
        <v>539069</v>
      </c>
      <c r="B771" s="374" t="s">
        <v>193</v>
      </c>
      <c r="C771" s="375" t="s">
        <v>720</v>
      </c>
      <c r="D771" s="376"/>
      <c r="E771" s="376"/>
      <c r="F771" s="377"/>
      <c r="G771" s="488">
        <f t="shared" si="111"/>
        <v>0</v>
      </c>
      <c r="H771" s="368"/>
      <c r="I771" s="480"/>
      <c r="J771" s="480"/>
      <c r="K771" s="357"/>
      <c r="L771" s="481" t="str">
        <f t="shared" si="109"/>
        <v/>
      </c>
      <c r="M771" s="482"/>
      <c r="N771" s="488">
        <v>0</v>
      </c>
      <c r="O771" s="482"/>
      <c r="P771" s="490">
        <f>'REC. COSTS'!C771</f>
        <v>0</v>
      </c>
      <c r="Q771" s="520">
        <f t="shared" si="110"/>
        <v>0</v>
      </c>
      <c r="R771" s="173"/>
      <c r="S771" s="173"/>
    </row>
    <row r="772" spans="1:19" s="1" customFormat="1" ht="14" thickBot="1">
      <c r="A772" s="379" t="s">
        <v>149</v>
      </c>
      <c r="B772" s="380"/>
      <c r="C772" s="400"/>
      <c r="D772" s="356"/>
      <c r="E772" s="382"/>
      <c r="F772" s="398" t="s">
        <v>722</v>
      </c>
      <c r="G772" s="497">
        <f>SUM(G736:G771)</f>
        <v>0</v>
      </c>
      <c r="H772" s="368"/>
      <c r="I772" s="480"/>
      <c r="J772" s="480"/>
      <c r="K772" s="348"/>
      <c r="L772" s="497">
        <f>SUM(L736:L771)</f>
        <v>0</v>
      </c>
      <c r="M772" s="482"/>
      <c r="N772" s="497">
        <v>0</v>
      </c>
      <c r="O772" s="482"/>
      <c r="P772" s="498">
        <f>SUM(P736:P771)</f>
        <v>0</v>
      </c>
      <c r="Q772" s="520">
        <f t="shared" si="110"/>
        <v>0</v>
      </c>
      <c r="R772" s="173"/>
      <c r="S772" s="173"/>
    </row>
    <row r="773" spans="1:19" s="1" customFormat="1" ht="0.75" customHeight="1" thickTop="1">
      <c r="A773" s="385"/>
      <c r="B773" s="380"/>
      <c r="C773" s="381"/>
      <c r="D773" s="356"/>
      <c r="E773" s="382"/>
      <c r="F773" s="356"/>
      <c r="G773" s="480"/>
      <c r="H773" s="407"/>
      <c r="I773" s="480"/>
      <c r="J773" s="480"/>
      <c r="K773" s="348"/>
      <c r="L773" s="480"/>
      <c r="M773" s="482"/>
      <c r="N773" s="480"/>
      <c r="O773" s="482"/>
      <c r="P773" s="500"/>
      <c r="Q773" s="520">
        <f t="shared" si="110"/>
        <v>0</v>
      </c>
      <c r="R773" s="173"/>
      <c r="S773" s="173"/>
    </row>
    <row r="774" spans="1:19" s="1" customFormat="1" ht="24.75" customHeight="1" thickTop="1">
      <c r="A774" s="345" t="s">
        <v>168</v>
      </c>
      <c r="B774" s="405"/>
      <c r="C774" s="381"/>
      <c r="D774" s="452" t="s">
        <v>41</v>
      </c>
      <c r="E774" s="453" t="s">
        <v>13</v>
      </c>
      <c r="F774" s="452" t="s">
        <v>14</v>
      </c>
      <c r="G774" s="473" t="s">
        <v>15</v>
      </c>
      <c r="H774" s="452" t="s">
        <v>16</v>
      </c>
      <c r="I774" s="474" t="s">
        <v>17</v>
      </c>
      <c r="J774" s="474"/>
      <c r="K774" s="348"/>
      <c r="L774" s="473" t="s">
        <v>18</v>
      </c>
      <c r="M774" s="476"/>
      <c r="N774" s="473" t="s">
        <v>15</v>
      </c>
      <c r="O774" s="476"/>
      <c r="P774" s="473" t="s">
        <v>740</v>
      </c>
      <c r="Q774" s="520"/>
      <c r="R774" s="173"/>
      <c r="S774" s="173"/>
    </row>
    <row r="775" spans="1:19" s="1" customFormat="1">
      <c r="A775" s="349">
        <v>543310</v>
      </c>
      <c r="B775" s="362" t="s">
        <v>622</v>
      </c>
      <c r="C775" s="351"/>
      <c r="D775" s="387"/>
      <c r="E775" s="387"/>
      <c r="F775" s="372"/>
      <c r="G775" s="477">
        <f t="shared" ref="G775:G781" si="112">IF(X=0,(IF(Me=0,Sa,Me*Sa)),(IF(Me=0,Sa*X,Me*X*Sa)))</f>
        <v>0</v>
      </c>
      <c r="H775" s="478">
        <f t="shared" ref="H775:H781" si="113">IF(Sum,Sos,0)</f>
        <v>0</v>
      </c>
      <c r="I775" s="479">
        <f t="shared" ref="I775:I781" si="114">IF(Prosent&lt;&gt;0,(Sum*Prosent)/100,0)</f>
        <v>0</v>
      </c>
      <c r="J775" s="480"/>
      <c r="K775" s="357"/>
      <c r="L775" s="481" t="str">
        <f t="shared" ref="L775:L795" si="115">IF(FMVAE&lt;&gt;"",(Sum*mva)-Sum,"")</f>
        <v/>
      </c>
      <c r="M775" s="482"/>
      <c r="N775" s="477">
        <v>0</v>
      </c>
      <c r="O775" s="482"/>
      <c r="P775" s="483">
        <f>'REC. COSTS'!C775</f>
        <v>0</v>
      </c>
      <c r="Q775" s="520">
        <f t="shared" ref="Q775:Q796" si="116">G775+N775+P775</f>
        <v>0</v>
      </c>
      <c r="R775" s="173"/>
      <c r="S775" s="173"/>
    </row>
    <row r="776" spans="1:19" s="1" customFormat="1">
      <c r="A776" s="349">
        <v>543312</v>
      </c>
      <c r="B776" s="362" t="s">
        <v>623</v>
      </c>
      <c r="C776" s="351"/>
      <c r="D776" s="387"/>
      <c r="E776" s="387"/>
      <c r="F776" s="372"/>
      <c r="G776" s="484">
        <f t="shared" si="112"/>
        <v>0</v>
      </c>
      <c r="H776" s="478">
        <f t="shared" si="113"/>
        <v>0</v>
      </c>
      <c r="I776" s="479">
        <f t="shared" si="114"/>
        <v>0</v>
      </c>
      <c r="J776" s="480"/>
      <c r="K776" s="357"/>
      <c r="L776" s="481" t="str">
        <f t="shared" si="115"/>
        <v/>
      </c>
      <c r="M776" s="482"/>
      <c r="N776" s="484">
        <v>0</v>
      </c>
      <c r="O776" s="482"/>
      <c r="P776" s="485">
        <f>'REC. COSTS'!C776</f>
        <v>0</v>
      </c>
      <c r="Q776" s="520">
        <f t="shared" si="116"/>
        <v>0</v>
      </c>
      <c r="R776" s="173"/>
      <c r="S776" s="173"/>
    </row>
    <row r="777" spans="1:19" s="1" customFormat="1">
      <c r="A777" s="349">
        <v>543314</v>
      </c>
      <c r="B777" s="362" t="s">
        <v>624</v>
      </c>
      <c r="C777" s="351"/>
      <c r="D777" s="387"/>
      <c r="E777" s="387"/>
      <c r="F777" s="372"/>
      <c r="G777" s="484">
        <f t="shared" si="112"/>
        <v>0</v>
      </c>
      <c r="H777" s="478">
        <f t="shared" si="113"/>
        <v>0</v>
      </c>
      <c r="I777" s="479">
        <f t="shared" si="114"/>
        <v>0</v>
      </c>
      <c r="J777" s="480"/>
      <c r="K777" s="357"/>
      <c r="L777" s="481" t="str">
        <f t="shared" si="115"/>
        <v/>
      </c>
      <c r="M777" s="482"/>
      <c r="N777" s="484">
        <v>0</v>
      </c>
      <c r="O777" s="482"/>
      <c r="P777" s="485">
        <f>'REC. COSTS'!C777</f>
        <v>0</v>
      </c>
      <c r="Q777" s="520">
        <f t="shared" si="116"/>
        <v>0</v>
      </c>
      <c r="R777" s="173"/>
      <c r="S777" s="173"/>
    </row>
    <row r="778" spans="1:19" s="1" customFormat="1">
      <c r="A778" s="349">
        <v>543320</v>
      </c>
      <c r="B778" s="362" t="s">
        <v>625</v>
      </c>
      <c r="C778" s="351"/>
      <c r="D778" s="387"/>
      <c r="E778" s="387"/>
      <c r="F778" s="372"/>
      <c r="G778" s="484">
        <f t="shared" si="112"/>
        <v>0</v>
      </c>
      <c r="H778" s="478">
        <f t="shared" si="113"/>
        <v>0</v>
      </c>
      <c r="I778" s="479">
        <f t="shared" si="114"/>
        <v>0</v>
      </c>
      <c r="J778" s="480"/>
      <c r="K778" s="357"/>
      <c r="L778" s="481" t="str">
        <f t="shared" si="115"/>
        <v/>
      </c>
      <c r="M778" s="482"/>
      <c r="N778" s="484">
        <v>0</v>
      </c>
      <c r="O778" s="482"/>
      <c r="P778" s="485">
        <f>'REC. COSTS'!C778</f>
        <v>0</v>
      </c>
      <c r="Q778" s="520">
        <f t="shared" si="116"/>
        <v>0</v>
      </c>
      <c r="R778" s="173"/>
      <c r="S778" s="173"/>
    </row>
    <row r="779" spans="1:19" s="1" customFormat="1">
      <c r="A779" s="349">
        <v>543321</v>
      </c>
      <c r="B779" s="362" t="s">
        <v>626</v>
      </c>
      <c r="C779" s="351"/>
      <c r="D779" s="387"/>
      <c r="E779" s="387"/>
      <c r="F779" s="372"/>
      <c r="G779" s="484">
        <f t="shared" si="112"/>
        <v>0</v>
      </c>
      <c r="H779" s="478">
        <f t="shared" si="113"/>
        <v>0</v>
      </c>
      <c r="I779" s="479">
        <f t="shared" si="114"/>
        <v>0</v>
      </c>
      <c r="J779" s="480"/>
      <c r="K779" s="357"/>
      <c r="L779" s="481" t="str">
        <f t="shared" si="115"/>
        <v/>
      </c>
      <c r="M779" s="482"/>
      <c r="N779" s="484">
        <v>0</v>
      </c>
      <c r="O779" s="482"/>
      <c r="P779" s="485">
        <f>'REC. COSTS'!C779</f>
        <v>0</v>
      </c>
      <c r="Q779" s="520">
        <f t="shared" si="116"/>
        <v>0</v>
      </c>
      <c r="R779" s="173"/>
      <c r="S779" s="173"/>
    </row>
    <row r="780" spans="1:19" s="1" customFormat="1">
      <c r="A780" s="349">
        <v>543322</v>
      </c>
      <c r="B780" s="362" t="s">
        <v>627</v>
      </c>
      <c r="C780" s="351"/>
      <c r="D780" s="387"/>
      <c r="E780" s="387"/>
      <c r="F780" s="372"/>
      <c r="G780" s="484">
        <f t="shared" si="112"/>
        <v>0</v>
      </c>
      <c r="H780" s="478">
        <f t="shared" si="113"/>
        <v>0</v>
      </c>
      <c r="I780" s="479">
        <f t="shared" si="114"/>
        <v>0</v>
      </c>
      <c r="J780" s="480"/>
      <c r="K780" s="357"/>
      <c r="L780" s="481" t="str">
        <f t="shared" si="115"/>
        <v/>
      </c>
      <c r="M780" s="482"/>
      <c r="N780" s="484">
        <v>0</v>
      </c>
      <c r="O780" s="482"/>
      <c r="P780" s="485">
        <f>'REC. COSTS'!C780</f>
        <v>0</v>
      </c>
      <c r="Q780" s="520">
        <f t="shared" si="116"/>
        <v>0</v>
      </c>
      <c r="R780" s="173"/>
      <c r="S780" s="173"/>
    </row>
    <row r="781" spans="1:19" s="1" customFormat="1">
      <c r="A781" s="349">
        <v>543323</v>
      </c>
      <c r="B781" s="362" t="s">
        <v>628</v>
      </c>
      <c r="C781" s="351"/>
      <c r="D781" s="387"/>
      <c r="E781" s="387"/>
      <c r="F781" s="372"/>
      <c r="G781" s="484">
        <f t="shared" si="112"/>
        <v>0</v>
      </c>
      <c r="H781" s="478">
        <f t="shared" si="113"/>
        <v>0</v>
      </c>
      <c r="I781" s="479">
        <f t="shared" si="114"/>
        <v>0</v>
      </c>
      <c r="J781" s="480"/>
      <c r="K781" s="357"/>
      <c r="L781" s="481" t="str">
        <f t="shared" si="115"/>
        <v/>
      </c>
      <c r="M781" s="482"/>
      <c r="N781" s="484">
        <v>0</v>
      </c>
      <c r="O781" s="482"/>
      <c r="P781" s="485">
        <f>'REC. COSTS'!C781</f>
        <v>0</v>
      </c>
      <c r="Q781" s="520">
        <f t="shared" si="116"/>
        <v>0</v>
      </c>
      <c r="R781" s="173"/>
      <c r="S781" s="173"/>
    </row>
    <row r="782" spans="1:19" s="1" customFormat="1">
      <c r="A782" s="349">
        <v>544095</v>
      </c>
      <c r="B782" s="362" t="s">
        <v>186</v>
      </c>
      <c r="C782" s="351"/>
      <c r="D782" s="391"/>
      <c r="E782" s="391"/>
      <c r="F782" s="399"/>
      <c r="G782" s="501">
        <f>SUM(I775:I781)</f>
        <v>0</v>
      </c>
      <c r="H782" s="368"/>
      <c r="I782" s="486" t="s">
        <v>723</v>
      </c>
      <c r="J782" s="486"/>
      <c r="K782" s="510"/>
      <c r="L782" s="481"/>
      <c r="M782" s="482"/>
      <c r="N782" s="501">
        <v>0</v>
      </c>
      <c r="O782" s="482"/>
      <c r="P782" s="485">
        <f>'REC. COSTS'!C782</f>
        <v>0</v>
      </c>
      <c r="Q782" s="520">
        <f t="shared" si="116"/>
        <v>0</v>
      </c>
      <c r="R782" s="173"/>
      <c r="S782" s="173"/>
    </row>
    <row r="783" spans="1:19" s="1" customFormat="1">
      <c r="A783" s="349">
        <v>548301</v>
      </c>
      <c r="B783" s="362" t="s">
        <v>629</v>
      </c>
      <c r="C783" s="351"/>
      <c r="D783" s="387"/>
      <c r="E783" s="387"/>
      <c r="F783" s="372"/>
      <c r="G783" s="484">
        <f t="shared" ref="G783:G795" si="117">IF(X=0,(IF(Me=0,Sa,Me*Sa)),(IF(Me=0,Sa*X,Me*X*Sa)))</f>
        <v>0</v>
      </c>
      <c r="H783" s="368"/>
      <c r="I783" s="480"/>
      <c r="J783" s="480"/>
      <c r="K783" s="357"/>
      <c r="L783" s="481" t="str">
        <f t="shared" si="115"/>
        <v/>
      </c>
      <c r="M783" s="482"/>
      <c r="N783" s="484">
        <v>0</v>
      </c>
      <c r="O783" s="482"/>
      <c r="P783" s="485">
        <f>'REC. COSTS'!C783</f>
        <v>0</v>
      </c>
      <c r="Q783" s="520">
        <f t="shared" si="116"/>
        <v>0</v>
      </c>
      <c r="R783" s="173"/>
      <c r="S783" s="173"/>
    </row>
    <row r="784" spans="1:19" s="1" customFormat="1">
      <c r="A784" s="349">
        <v>548320</v>
      </c>
      <c r="B784" s="388" t="s">
        <v>630</v>
      </c>
      <c r="C784" s="351"/>
      <c r="D784" s="387"/>
      <c r="E784" s="387"/>
      <c r="F784" s="372"/>
      <c r="G784" s="484">
        <f t="shared" si="117"/>
        <v>0</v>
      </c>
      <c r="H784" s="368"/>
      <c r="I784" s="480"/>
      <c r="J784" s="480"/>
      <c r="K784" s="357"/>
      <c r="L784" s="481" t="str">
        <f t="shared" si="115"/>
        <v/>
      </c>
      <c r="M784" s="482"/>
      <c r="N784" s="484">
        <v>0</v>
      </c>
      <c r="O784" s="482"/>
      <c r="P784" s="485">
        <f>'REC. COSTS'!C784</f>
        <v>0</v>
      </c>
      <c r="Q784" s="520">
        <f t="shared" si="116"/>
        <v>0</v>
      </c>
      <c r="R784" s="173"/>
      <c r="S784" s="173"/>
    </row>
    <row r="785" spans="1:19" s="1" customFormat="1">
      <c r="A785" s="349">
        <v>548321</v>
      </c>
      <c r="B785" s="362" t="s">
        <v>631</v>
      </c>
      <c r="C785" s="351"/>
      <c r="D785" s="387"/>
      <c r="E785" s="387"/>
      <c r="F785" s="372"/>
      <c r="G785" s="484">
        <f t="shared" si="117"/>
        <v>0</v>
      </c>
      <c r="H785" s="368"/>
      <c r="I785" s="480"/>
      <c r="J785" s="480"/>
      <c r="K785" s="357"/>
      <c r="L785" s="481" t="str">
        <f t="shared" si="115"/>
        <v/>
      </c>
      <c r="M785" s="482"/>
      <c r="N785" s="484">
        <v>0</v>
      </c>
      <c r="O785" s="482"/>
      <c r="P785" s="485">
        <f>'REC. COSTS'!C785</f>
        <v>0</v>
      </c>
      <c r="Q785" s="520">
        <f t="shared" si="116"/>
        <v>0</v>
      </c>
      <c r="R785" s="173"/>
      <c r="S785" s="173"/>
    </row>
    <row r="786" spans="1:19" s="1" customFormat="1">
      <c r="A786" s="349">
        <v>548322</v>
      </c>
      <c r="B786" s="362" t="s">
        <v>632</v>
      </c>
      <c r="C786" s="351"/>
      <c r="D786" s="387"/>
      <c r="E786" s="387"/>
      <c r="F786" s="372"/>
      <c r="G786" s="484">
        <f t="shared" si="117"/>
        <v>0</v>
      </c>
      <c r="H786" s="368"/>
      <c r="I786" s="480"/>
      <c r="J786" s="480"/>
      <c r="K786" s="357"/>
      <c r="L786" s="481" t="str">
        <f t="shared" si="115"/>
        <v/>
      </c>
      <c r="M786" s="482"/>
      <c r="N786" s="484">
        <v>0</v>
      </c>
      <c r="O786" s="482"/>
      <c r="P786" s="485">
        <f>'REC. COSTS'!C786</f>
        <v>0</v>
      </c>
      <c r="Q786" s="520">
        <f t="shared" si="116"/>
        <v>0</v>
      </c>
      <c r="R786" s="173"/>
      <c r="S786" s="173"/>
    </row>
    <row r="787" spans="1:19" s="1" customFormat="1">
      <c r="A787" s="349">
        <v>548330</v>
      </c>
      <c r="B787" s="362" t="s">
        <v>633</v>
      </c>
      <c r="C787" s="351"/>
      <c r="D787" s="387"/>
      <c r="E787" s="387"/>
      <c r="F787" s="372"/>
      <c r="G787" s="484">
        <f t="shared" si="117"/>
        <v>0</v>
      </c>
      <c r="H787" s="368"/>
      <c r="I787" s="480"/>
      <c r="J787" s="480"/>
      <c r="K787" s="357"/>
      <c r="L787" s="481" t="str">
        <f t="shared" si="115"/>
        <v/>
      </c>
      <c r="M787" s="482"/>
      <c r="N787" s="484">
        <v>0</v>
      </c>
      <c r="O787" s="482"/>
      <c r="P787" s="485">
        <f>'REC. COSTS'!C787</f>
        <v>0</v>
      </c>
      <c r="Q787" s="520">
        <f t="shared" si="116"/>
        <v>0</v>
      </c>
      <c r="R787" s="173"/>
      <c r="S787" s="173"/>
    </row>
    <row r="788" spans="1:19" s="1" customFormat="1">
      <c r="A788" s="349">
        <v>548350</v>
      </c>
      <c r="B788" s="362" t="s">
        <v>634</v>
      </c>
      <c r="C788" s="351"/>
      <c r="D788" s="387"/>
      <c r="E788" s="387"/>
      <c r="F788" s="372"/>
      <c r="G788" s="484">
        <f t="shared" si="117"/>
        <v>0</v>
      </c>
      <c r="H788" s="368"/>
      <c r="I788" s="480"/>
      <c r="J788" s="480"/>
      <c r="K788" s="357"/>
      <c r="L788" s="481" t="str">
        <f t="shared" si="115"/>
        <v/>
      </c>
      <c r="M788" s="482"/>
      <c r="N788" s="484">
        <v>0</v>
      </c>
      <c r="O788" s="482"/>
      <c r="P788" s="485">
        <f>'REC. COSTS'!C788</f>
        <v>0</v>
      </c>
      <c r="Q788" s="520">
        <f t="shared" si="116"/>
        <v>0</v>
      </c>
      <c r="R788" s="173"/>
      <c r="S788" s="173"/>
    </row>
    <row r="789" spans="1:19" s="1" customFormat="1">
      <c r="A789" s="349">
        <v>548351</v>
      </c>
      <c r="B789" s="362" t="s">
        <v>635</v>
      </c>
      <c r="C789" s="351"/>
      <c r="D789" s="387"/>
      <c r="E789" s="387"/>
      <c r="F789" s="372"/>
      <c r="G789" s="484">
        <f t="shared" si="117"/>
        <v>0</v>
      </c>
      <c r="H789" s="368"/>
      <c r="I789" s="480"/>
      <c r="J789" s="480"/>
      <c r="K789" s="357"/>
      <c r="L789" s="481" t="str">
        <f t="shared" si="115"/>
        <v/>
      </c>
      <c r="M789" s="482"/>
      <c r="N789" s="484">
        <v>0</v>
      </c>
      <c r="O789" s="482"/>
      <c r="P789" s="485">
        <f>'REC. COSTS'!C789</f>
        <v>0</v>
      </c>
      <c r="Q789" s="520">
        <f t="shared" si="116"/>
        <v>0</v>
      </c>
      <c r="R789" s="173"/>
      <c r="S789" s="173"/>
    </row>
    <row r="790" spans="1:19" s="1" customFormat="1">
      <c r="A790" s="349">
        <v>548380</v>
      </c>
      <c r="B790" s="362" t="s">
        <v>636</v>
      </c>
      <c r="C790" s="351"/>
      <c r="D790" s="387"/>
      <c r="E790" s="387"/>
      <c r="F790" s="372"/>
      <c r="G790" s="484">
        <f t="shared" si="117"/>
        <v>0</v>
      </c>
      <c r="H790" s="368"/>
      <c r="I790" s="480"/>
      <c r="J790" s="480"/>
      <c r="K790" s="357"/>
      <c r="L790" s="481" t="str">
        <f t="shared" si="115"/>
        <v/>
      </c>
      <c r="M790" s="482"/>
      <c r="N790" s="484">
        <v>0</v>
      </c>
      <c r="O790" s="482"/>
      <c r="P790" s="485">
        <f>'REC. COSTS'!C790</f>
        <v>0</v>
      </c>
      <c r="Q790" s="520">
        <f t="shared" si="116"/>
        <v>0</v>
      </c>
      <c r="R790" s="173"/>
      <c r="S790" s="173"/>
    </row>
    <row r="791" spans="1:19" s="1" customFormat="1">
      <c r="A791" s="349">
        <v>548390</v>
      </c>
      <c r="B791" s="362" t="s">
        <v>637</v>
      </c>
      <c r="C791" s="351"/>
      <c r="D791" s="387"/>
      <c r="E791" s="387"/>
      <c r="F791" s="372"/>
      <c r="G791" s="484">
        <f t="shared" si="117"/>
        <v>0</v>
      </c>
      <c r="H791" s="368"/>
      <c r="I791" s="480"/>
      <c r="J791" s="480"/>
      <c r="K791" s="357"/>
      <c r="L791" s="481" t="str">
        <f t="shared" si="115"/>
        <v/>
      </c>
      <c r="M791" s="482"/>
      <c r="N791" s="484">
        <v>0</v>
      </c>
      <c r="O791" s="482"/>
      <c r="P791" s="485">
        <f>'REC. COSTS'!C791</f>
        <v>0</v>
      </c>
      <c r="Q791" s="520">
        <f t="shared" si="116"/>
        <v>0</v>
      </c>
      <c r="R791" s="173"/>
      <c r="S791" s="173"/>
    </row>
    <row r="792" spans="1:19" s="1" customFormat="1">
      <c r="A792" s="349">
        <v>548391</v>
      </c>
      <c r="B792" s="362" t="s">
        <v>638</v>
      </c>
      <c r="C792" s="351"/>
      <c r="D792" s="387"/>
      <c r="E792" s="387"/>
      <c r="F792" s="372"/>
      <c r="G792" s="484">
        <f t="shared" si="117"/>
        <v>0</v>
      </c>
      <c r="H792" s="368"/>
      <c r="I792" s="480"/>
      <c r="J792" s="480"/>
      <c r="K792" s="357"/>
      <c r="L792" s="481" t="str">
        <f t="shared" si="115"/>
        <v/>
      </c>
      <c r="M792" s="482"/>
      <c r="N792" s="484">
        <v>0</v>
      </c>
      <c r="O792" s="482"/>
      <c r="P792" s="485">
        <f>'REC. COSTS'!C792</f>
        <v>0</v>
      </c>
      <c r="Q792" s="520">
        <f t="shared" si="116"/>
        <v>0</v>
      </c>
      <c r="R792" s="173"/>
      <c r="S792" s="173"/>
    </row>
    <row r="793" spans="1:19" s="1" customFormat="1">
      <c r="A793" s="349">
        <v>548392</v>
      </c>
      <c r="B793" s="362" t="s">
        <v>639</v>
      </c>
      <c r="C793" s="351"/>
      <c r="D793" s="387"/>
      <c r="E793" s="387"/>
      <c r="F793" s="372"/>
      <c r="G793" s="484">
        <f t="shared" si="117"/>
        <v>0</v>
      </c>
      <c r="H793" s="407"/>
      <c r="I793" s="480"/>
      <c r="J793" s="480"/>
      <c r="K793" s="357"/>
      <c r="L793" s="481" t="str">
        <f t="shared" si="115"/>
        <v/>
      </c>
      <c r="M793" s="482"/>
      <c r="N793" s="484">
        <v>0</v>
      </c>
      <c r="O793" s="482"/>
      <c r="P793" s="485">
        <f>'REC. COSTS'!C793</f>
        <v>0</v>
      </c>
      <c r="Q793" s="520">
        <f t="shared" si="116"/>
        <v>0</v>
      </c>
      <c r="R793" s="173"/>
      <c r="S793" s="173"/>
    </row>
    <row r="794" spans="1:19" s="1" customFormat="1">
      <c r="A794" s="349">
        <v>549027</v>
      </c>
      <c r="B794" s="362" t="s">
        <v>294</v>
      </c>
      <c r="C794" s="351"/>
      <c r="D794" s="387"/>
      <c r="E794" s="387"/>
      <c r="F794" s="372"/>
      <c r="G794" s="484">
        <f t="shared" si="117"/>
        <v>0</v>
      </c>
      <c r="H794" s="368"/>
      <c r="I794" s="480"/>
      <c r="J794" s="480"/>
      <c r="K794" s="357"/>
      <c r="L794" s="481" t="str">
        <f t="shared" si="115"/>
        <v/>
      </c>
      <c r="M794" s="482"/>
      <c r="N794" s="484">
        <v>0</v>
      </c>
      <c r="O794" s="482"/>
      <c r="P794" s="485">
        <f>'REC. COSTS'!C794</f>
        <v>0</v>
      </c>
      <c r="Q794" s="520">
        <f t="shared" si="116"/>
        <v>0</v>
      </c>
      <c r="R794" s="173"/>
      <c r="S794" s="173"/>
    </row>
    <row r="795" spans="1:19" s="1" customFormat="1">
      <c r="A795" s="349">
        <v>549069</v>
      </c>
      <c r="B795" s="374" t="s">
        <v>193</v>
      </c>
      <c r="C795" s="375" t="s">
        <v>720</v>
      </c>
      <c r="D795" s="376"/>
      <c r="E795" s="376"/>
      <c r="F795" s="377"/>
      <c r="G795" s="488">
        <f t="shared" si="117"/>
        <v>0</v>
      </c>
      <c r="H795" s="368"/>
      <c r="I795" s="480"/>
      <c r="J795" s="480"/>
      <c r="K795" s="357"/>
      <c r="L795" s="481" t="str">
        <f t="shared" si="115"/>
        <v/>
      </c>
      <c r="M795" s="482"/>
      <c r="N795" s="488">
        <v>0</v>
      </c>
      <c r="O795" s="482"/>
      <c r="P795" s="490">
        <f>'REC. COSTS'!C795</f>
        <v>0</v>
      </c>
      <c r="Q795" s="520">
        <f t="shared" si="116"/>
        <v>0</v>
      </c>
      <c r="R795" s="173"/>
      <c r="S795" s="173"/>
    </row>
    <row r="796" spans="1:19" s="1" customFormat="1" ht="14" thickBot="1">
      <c r="A796" s="379" t="s">
        <v>149</v>
      </c>
      <c r="B796" s="380"/>
      <c r="C796" s="400"/>
      <c r="D796" s="356"/>
      <c r="E796" s="382"/>
      <c r="F796" s="398" t="s">
        <v>722</v>
      </c>
      <c r="G796" s="497">
        <f>SUM(G775:G795)</f>
        <v>0</v>
      </c>
      <c r="H796" s="368"/>
      <c r="I796" s="480"/>
      <c r="J796" s="480"/>
      <c r="K796" s="348"/>
      <c r="L796" s="497">
        <f>SUM(L775:L795)</f>
        <v>0</v>
      </c>
      <c r="M796" s="482"/>
      <c r="N796" s="497">
        <v>0</v>
      </c>
      <c r="O796" s="482"/>
      <c r="P796" s="498">
        <f>SUM(P775:P795)</f>
        <v>0</v>
      </c>
      <c r="Q796" s="520">
        <f t="shared" si="116"/>
        <v>0</v>
      </c>
      <c r="R796" s="173"/>
      <c r="S796" s="173"/>
    </row>
    <row r="797" spans="1:19" s="1" customFormat="1" ht="0.75" customHeight="1" thickTop="1">
      <c r="A797" s="385"/>
      <c r="B797" s="380"/>
      <c r="C797" s="381"/>
      <c r="D797" s="356"/>
      <c r="E797" s="382"/>
      <c r="F797" s="356"/>
      <c r="G797" s="480"/>
      <c r="H797" s="407"/>
      <c r="I797" s="480"/>
      <c r="J797" s="480"/>
      <c r="K797" s="348"/>
      <c r="L797" s="480"/>
      <c r="M797" s="482"/>
      <c r="N797" s="480"/>
      <c r="O797" s="482"/>
      <c r="P797" s="500"/>
      <c r="Q797" s="520"/>
      <c r="R797" s="173"/>
      <c r="S797" s="173"/>
    </row>
    <row r="798" spans="1:19" s="1" customFormat="1" ht="24.75" customHeight="1" thickTop="1">
      <c r="A798" s="345" t="s">
        <v>169</v>
      </c>
      <c r="B798" s="405"/>
      <c r="C798" s="381"/>
      <c r="D798" s="452" t="s">
        <v>41</v>
      </c>
      <c r="E798" s="453" t="s">
        <v>13</v>
      </c>
      <c r="F798" s="452" t="s">
        <v>14</v>
      </c>
      <c r="G798" s="473" t="s">
        <v>15</v>
      </c>
      <c r="H798" s="452" t="s">
        <v>16</v>
      </c>
      <c r="I798" s="474" t="s">
        <v>17</v>
      </c>
      <c r="J798" s="474"/>
      <c r="K798" s="348"/>
      <c r="L798" s="473" t="s">
        <v>18</v>
      </c>
      <c r="M798" s="476"/>
      <c r="N798" s="473" t="s">
        <v>15</v>
      </c>
      <c r="O798" s="476"/>
      <c r="P798" s="473" t="s">
        <v>740</v>
      </c>
      <c r="Q798" s="520"/>
      <c r="R798" s="173"/>
      <c r="S798" s="173"/>
    </row>
    <row r="799" spans="1:19" s="1" customFormat="1">
      <c r="A799" s="349">
        <v>553410</v>
      </c>
      <c r="B799" s="392" t="s">
        <v>640</v>
      </c>
      <c r="C799" s="351"/>
      <c r="D799" s="387"/>
      <c r="E799" s="387"/>
      <c r="F799" s="372"/>
      <c r="G799" s="477">
        <f>IF(X=0,(IF(Me=0,Sa,Me*Sa)),(IF(Me=0,Sa*X,Me*X*Sa)))</f>
        <v>0</v>
      </c>
      <c r="H799" s="478">
        <f>IF(Sum,Sos,0)</f>
        <v>0</v>
      </c>
      <c r="I799" s="479">
        <f>IF(Prosent&lt;&gt;0,(Sum*Prosent)/100,0)</f>
        <v>0</v>
      </c>
      <c r="J799" s="480"/>
      <c r="K799" s="357"/>
      <c r="L799" s="481" t="str">
        <f t="shared" ref="L799:L824" si="118">IF(FMVAE&lt;&gt;"",(Sum*mva)-Sum,"")</f>
        <v/>
      </c>
      <c r="M799" s="482"/>
      <c r="N799" s="477">
        <v>0</v>
      </c>
      <c r="O799" s="482"/>
      <c r="P799" s="483">
        <f>'REC. COSTS'!C799</f>
        <v>0</v>
      </c>
      <c r="Q799" s="520">
        <f t="shared" ref="Q799:Q825" si="119">G799+N799+P799</f>
        <v>0</v>
      </c>
      <c r="R799" s="173"/>
      <c r="S799" s="173"/>
    </row>
    <row r="800" spans="1:19" s="1" customFormat="1">
      <c r="A800" s="349">
        <v>553411</v>
      </c>
      <c r="B800" s="388" t="s">
        <v>641</v>
      </c>
      <c r="C800" s="351"/>
      <c r="D800" s="389"/>
      <c r="E800" s="387"/>
      <c r="F800" s="390">
        <f>IF(D800=0,0,+G799)</f>
        <v>0</v>
      </c>
      <c r="G800" s="484">
        <f>IF(X=0,(IF(Me=0,Sa,Me*Sa)),(IF(Me=0,Sa*X,Me*X*Sa)))</f>
        <v>0</v>
      </c>
      <c r="H800" s="478">
        <f>IF(Sum,Sos,0)</f>
        <v>0</v>
      </c>
      <c r="I800" s="479">
        <f>IF(Prosent&lt;&gt;0,(Sum*Prosent)/100,0)</f>
        <v>0</v>
      </c>
      <c r="J800" s="480"/>
      <c r="K800" s="357"/>
      <c r="L800" s="481" t="str">
        <f t="shared" si="118"/>
        <v/>
      </c>
      <c r="M800" s="482"/>
      <c r="N800" s="484">
        <v>0</v>
      </c>
      <c r="O800" s="482"/>
      <c r="P800" s="485">
        <f>'REC. COSTS'!C800</f>
        <v>0</v>
      </c>
      <c r="Q800" s="520">
        <f t="shared" si="119"/>
        <v>0</v>
      </c>
      <c r="R800" s="173"/>
      <c r="S800" s="173"/>
    </row>
    <row r="801" spans="1:19" s="1" customFormat="1">
      <c r="A801" s="349">
        <v>553420</v>
      </c>
      <c r="B801" s="362" t="s">
        <v>642</v>
      </c>
      <c r="C801" s="351"/>
      <c r="D801" s="387"/>
      <c r="E801" s="387"/>
      <c r="F801" s="372"/>
      <c r="G801" s="484">
        <f>IF(X=0,(IF(Me=0,Sa,Me*Sa)),(IF(Me=0,Sa*X,Me*X*Sa)))</f>
        <v>0</v>
      </c>
      <c r="H801" s="478">
        <f>IF(Sum,Sos,0)</f>
        <v>0</v>
      </c>
      <c r="I801" s="479">
        <f>IF(Prosent&lt;&gt;0,(Sum*Prosent)/100,0)</f>
        <v>0</v>
      </c>
      <c r="J801" s="480"/>
      <c r="K801" s="357"/>
      <c r="L801" s="481" t="str">
        <f t="shared" si="118"/>
        <v/>
      </c>
      <c r="M801" s="482"/>
      <c r="N801" s="484">
        <v>0</v>
      </c>
      <c r="O801" s="482"/>
      <c r="P801" s="485">
        <f>'REC. COSTS'!C801</f>
        <v>0</v>
      </c>
      <c r="Q801" s="520">
        <f t="shared" si="119"/>
        <v>0</v>
      </c>
      <c r="R801" s="173"/>
      <c r="S801" s="173"/>
    </row>
    <row r="802" spans="1:19" s="1" customFormat="1">
      <c r="A802" s="349">
        <v>553421</v>
      </c>
      <c r="B802" s="388" t="s">
        <v>643</v>
      </c>
      <c r="C802" s="351"/>
      <c r="D802" s="389"/>
      <c r="E802" s="387"/>
      <c r="F802" s="390">
        <f>IF(D802=0,0,+G801)</f>
        <v>0</v>
      </c>
      <c r="G802" s="484">
        <f>IF(X=0,(IF(Me=0,Sa,Me*Sa)),(IF(Me=0,Sa*X,Me*X*Sa)))</f>
        <v>0</v>
      </c>
      <c r="H802" s="478">
        <f>IF(Sum,Sos,0)</f>
        <v>0</v>
      </c>
      <c r="I802" s="479">
        <f>IF(Prosent&lt;&gt;0,(Sum*Prosent)/100,0)</f>
        <v>0</v>
      </c>
      <c r="J802" s="480"/>
      <c r="K802" s="357"/>
      <c r="L802" s="481" t="str">
        <f t="shared" si="118"/>
        <v/>
      </c>
      <c r="M802" s="482"/>
      <c r="N802" s="484">
        <v>0</v>
      </c>
      <c r="O802" s="482"/>
      <c r="P802" s="485">
        <f>'REC. COSTS'!C802</f>
        <v>0</v>
      </c>
      <c r="Q802" s="520">
        <f t="shared" si="119"/>
        <v>0</v>
      </c>
      <c r="R802" s="173"/>
      <c r="S802" s="173"/>
    </row>
    <row r="803" spans="1:19" s="1" customFormat="1">
      <c r="A803" s="349">
        <v>554092</v>
      </c>
      <c r="B803" s="362" t="s">
        <v>223</v>
      </c>
      <c r="C803" s="351"/>
      <c r="D803" s="387"/>
      <c r="E803" s="387"/>
      <c r="F803" s="372"/>
      <c r="G803" s="484">
        <f>IF(X=0,(IF(Me=0,Sa,Me*Sa)),(IF(Me=0,Sa*X,Me*X*Sa)))</f>
        <v>0</v>
      </c>
      <c r="H803" s="478">
        <f>IF(Sum,Sos,0)</f>
        <v>0</v>
      </c>
      <c r="I803" s="479">
        <f>IF(Prosent&lt;&gt;0,(Sum*Prosent)/100,0)</f>
        <v>0</v>
      </c>
      <c r="J803" s="480"/>
      <c r="K803" s="357"/>
      <c r="L803" s="481" t="str">
        <f t="shared" si="118"/>
        <v/>
      </c>
      <c r="M803" s="482"/>
      <c r="N803" s="484">
        <v>0</v>
      </c>
      <c r="O803" s="482"/>
      <c r="P803" s="485">
        <f>'REC. COSTS'!C803</f>
        <v>0</v>
      </c>
      <c r="Q803" s="520">
        <f t="shared" si="119"/>
        <v>0</v>
      </c>
      <c r="R803" s="173"/>
      <c r="S803" s="173"/>
    </row>
    <row r="804" spans="1:19" s="1" customFormat="1">
      <c r="A804" s="349">
        <v>554095</v>
      </c>
      <c r="B804" s="362" t="s">
        <v>186</v>
      </c>
      <c r="C804" s="351"/>
      <c r="D804" s="391"/>
      <c r="E804" s="391"/>
      <c r="F804" s="367"/>
      <c r="G804" s="501">
        <f>SUM(I799:I803)</f>
        <v>0</v>
      </c>
      <c r="H804" s="368"/>
      <c r="I804" s="486" t="s">
        <v>723</v>
      </c>
      <c r="J804" s="486"/>
      <c r="K804" s="510"/>
      <c r="L804" s="481"/>
      <c r="M804" s="482"/>
      <c r="N804" s="501">
        <v>0</v>
      </c>
      <c r="O804" s="482"/>
      <c r="P804" s="485">
        <f>'REC. COSTS'!C804</f>
        <v>0</v>
      </c>
      <c r="Q804" s="520">
        <f t="shared" si="119"/>
        <v>0</v>
      </c>
      <c r="R804" s="173"/>
      <c r="S804" s="173"/>
    </row>
    <row r="805" spans="1:19" s="1" customFormat="1">
      <c r="A805" s="349">
        <v>558401</v>
      </c>
      <c r="B805" s="362" t="s">
        <v>644</v>
      </c>
      <c r="C805" s="351"/>
      <c r="D805" s="387"/>
      <c r="E805" s="387"/>
      <c r="F805" s="372"/>
      <c r="G805" s="484">
        <f>IF(X=0,(IF(Me=0,Sa,Me*Sa)),(IF(Me=0,Sa*X,Me*X*Sa)))</f>
        <v>0</v>
      </c>
      <c r="H805" s="368"/>
      <c r="I805" s="480"/>
      <c r="J805" s="480"/>
      <c r="K805" s="357"/>
      <c r="L805" s="481" t="str">
        <f t="shared" si="118"/>
        <v/>
      </c>
      <c r="M805" s="482"/>
      <c r="N805" s="484">
        <v>0</v>
      </c>
      <c r="O805" s="482"/>
      <c r="P805" s="485">
        <f>'REC. COSTS'!C805</f>
        <v>0</v>
      </c>
      <c r="Q805" s="520">
        <f t="shared" si="119"/>
        <v>0</v>
      </c>
      <c r="R805" s="173"/>
      <c r="S805" s="173"/>
    </row>
    <row r="806" spans="1:19" s="1" customFormat="1">
      <c r="A806" s="349">
        <v>558420</v>
      </c>
      <c r="B806" s="362" t="s">
        <v>645</v>
      </c>
      <c r="C806" s="351"/>
      <c r="D806" s="387"/>
      <c r="E806" s="387"/>
      <c r="F806" s="372"/>
      <c r="G806" s="484">
        <f t="shared" ref="G806:G824" si="120">IF(X=0,(IF(Me=0,Sa,Me*Sa)),(IF(Me=0,Sa*X,Me*X*Sa)))</f>
        <v>0</v>
      </c>
      <c r="H806" s="368"/>
      <c r="I806" s="480"/>
      <c r="J806" s="480"/>
      <c r="K806" s="357"/>
      <c r="L806" s="481" t="str">
        <f t="shared" si="118"/>
        <v/>
      </c>
      <c r="M806" s="482"/>
      <c r="N806" s="484">
        <v>0</v>
      </c>
      <c r="O806" s="482"/>
      <c r="P806" s="485">
        <f>'REC. COSTS'!C806</f>
        <v>0</v>
      </c>
      <c r="Q806" s="520">
        <f t="shared" si="119"/>
        <v>0</v>
      </c>
      <c r="R806" s="173"/>
      <c r="S806" s="173"/>
    </row>
    <row r="807" spans="1:19" s="1" customFormat="1">
      <c r="A807" s="349">
        <v>558421</v>
      </c>
      <c r="B807" s="362" t="s">
        <v>646</v>
      </c>
      <c r="C807" s="351"/>
      <c r="D807" s="387"/>
      <c r="E807" s="387"/>
      <c r="F807" s="372"/>
      <c r="G807" s="484">
        <f t="shared" si="120"/>
        <v>0</v>
      </c>
      <c r="H807" s="368"/>
      <c r="I807" s="480"/>
      <c r="J807" s="480"/>
      <c r="K807" s="357"/>
      <c r="L807" s="481" t="str">
        <f t="shared" si="118"/>
        <v/>
      </c>
      <c r="M807" s="482"/>
      <c r="N807" s="484">
        <v>0</v>
      </c>
      <c r="O807" s="482"/>
      <c r="P807" s="485">
        <f>'REC. COSTS'!C807</f>
        <v>0</v>
      </c>
      <c r="Q807" s="520">
        <f t="shared" si="119"/>
        <v>0</v>
      </c>
      <c r="R807" s="173"/>
      <c r="S807" s="173"/>
    </row>
    <row r="808" spans="1:19" s="1" customFormat="1">
      <c r="A808" s="349">
        <v>558422</v>
      </c>
      <c r="B808" s="362" t="s">
        <v>647</v>
      </c>
      <c r="C808" s="351"/>
      <c r="D808" s="387"/>
      <c r="E808" s="387"/>
      <c r="F808" s="372"/>
      <c r="G808" s="484">
        <f t="shared" si="120"/>
        <v>0</v>
      </c>
      <c r="H808" s="368"/>
      <c r="I808" s="480"/>
      <c r="J808" s="480"/>
      <c r="K808" s="357"/>
      <c r="L808" s="481" t="str">
        <f t="shared" si="118"/>
        <v/>
      </c>
      <c r="M808" s="482"/>
      <c r="N808" s="484">
        <v>0</v>
      </c>
      <c r="O808" s="482"/>
      <c r="P808" s="485">
        <f>'REC. COSTS'!C808</f>
        <v>0</v>
      </c>
      <c r="Q808" s="520">
        <f t="shared" si="119"/>
        <v>0</v>
      </c>
      <c r="R808" s="173"/>
      <c r="S808" s="173"/>
    </row>
    <row r="809" spans="1:19" s="1" customFormat="1">
      <c r="A809" s="349">
        <v>558430</v>
      </c>
      <c r="B809" s="362" t="s">
        <v>648</v>
      </c>
      <c r="C809" s="351"/>
      <c r="D809" s="387"/>
      <c r="E809" s="387"/>
      <c r="F809" s="372"/>
      <c r="G809" s="484">
        <f t="shared" si="120"/>
        <v>0</v>
      </c>
      <c r="H809" s="368"/>
      <c r="I809" s="480"/>
      <c r="J809" s="480"/>
      <c r="K809" s="357"/>
      <c r="L809" s="481" t="str">
        <f t="shared" si="118"/>
        <v/>
      </c>
      <c r="M809" s="482"/>
      <c r="N809" s="484">
        <v>0</v>
      </c>
      <c r="O809" s="482"/>
      <c r="P809" s="485">
        <f>'REC. COSTS'!C809</f>
        <v>0</v>
      </c>
      <c r="Q809" s="520">
        <f t="shared" si="119"/>
        <v>0</v>
      </c>
      <c r="R809" s="173"/>
      <c r="S809" s="173"/>
    </row>
    <row r="810" spans="1:19" s="1" customFormat="1">
      <c r="A810" s="349">
        <v>558571</v>
      </c>
      <c r="B810" s="362" t="s">
        <v>649</v>
      </c>
      <c r="C810" s="351"/>
      <c r="D810" s="387"/>
      <c r="E810" s="387"/>
      <c r="F810" s="372"/>
      <c r="G810" s="484">
        <f t="shared" si="120"/>
        <v>0</v>
      </c>
      <c r="H810" s="368"/>
      <c r="I810" s="480"/>
      <c r="J810" s="480"/>
      <c r="K810" s="357"/>
      <c r="L810" s="481" t="str">
        <f t="shared" si="118"/>
        <v/>
      </c>
      <c r="M810" s="482"/>
      <c r="N810" s="484">
        <v>0</v>
      </c>
      <c r="O810" s="482"/>
      <c r="P810" s="485">
        <f>'REC. COSTS'!C810</f>
        <v>0</v>
      </c>
      <c r="Q810" s="520">
        <f t="shared" si="119"/>
        <v>0</v>
      </c>
      <c r="R810" s="173"/>
      <c r="S810" s="173"/>
    </row>
    <row r="811" spans="1:19" s="1" customFormat="1">
      <c r="A811" s="349">
        <v>558580</v>
      </c>
      <c r="B811" s="362" t="s">
        <v>650</v>
      </c>
      <c r="C811" s="351"/>
      <c r="D811" s="387"/>
      <c r="E811" s="387"/>
      <c r="F811" s="372"/>
      <c r="G811" s="484">
        <f t="shared" si="120"/>
        <v>0</v>
      </c>
      <c r="H811" s="368"/>
      <c r="I811" s="480"/>
      <c r="J811" s="480"/>
      <c r="K811" s="357"/>
      <c r="L811" s="481" t="str">
        <f t="shared" si="118"/>
        <v/>
      </c>
      <c r="M811" s="482"/>
      <c r="N811" s="484">
        <v>0</v>
      </c>
      <c r="O811" s="482"/>
      <c r="P811" s="485">
        <f>'REC. COSTS'!C811</f>
        <v>0</v>
      </c>
      <c r="Q811" s="520">
        <f t="shared" si="119"/>
        <v>0</v>
      </c>
      <c r="R811" s="173"/>
      <c r="S811" s="173"/>
    </row>
    <row r="812" spans="1:19" s="1" customFormat="1">
      <c r="A812" s="349">
        <v>559010</v>
      </c>
      <c r="B812" s="362" t="s">
        <v>187</v>
      </c>
      <c r="C812" s="351"/>
      <c r="D812" s="387"/>
      <c r="E812" s="387"/>
      <c r="F812" s="372"/>
      <c r="G812" s="484">
        <f t="shared" si="120"/>
        <v>0</v>
      </c>
      <c r="H812" s="368"/>
      <c r="I812" s="480"/>
      <c r="J812" s="480"/>
      <c r="K812" s="357"/>
      <c r="L812" s="481" t="str">
        <f t="shared" si="118"/>
        <v/>
      </c>
      <c r="M812" s="482"/>
      <c r="N812" s="484">
        <v>0</v>
      </c>
      <c r="O812" s="482"/>
      <c r="P812" s="485">
        <f>'REC. COSTS'!C812</f>
        <v>0</v>
      </c>
      <c r="Q812" s="520">
        <f t="shared" si="119"/>
        <v>0</v>
      </c>
      <c r="R812" s="173"/>
      <c r="S812" s="173"/>
    </row>
    <row r="813" spans="1:19" s="1" customFormat="1">
      <c r="A813" s="349">
        <v>559011</v>
      </c>
      <c r="B813" s="362" t="s">
        <v>289</v>
      </c>
      <c r="C813" s="351"/>
      <c r="D813" s="387"/>
      <c r="E813" s="387"/>
      <c r="F813" s="372"/>
      <c r="G813" s="484">
        <f t="shared" si="120"/>
        <v>0</v>
      </c>
      <c r="H813" s="407"/>
      <c r="I813" s="480"/>
      <c r="J813" s="480"/>
      <c r="K813" s="357"/>
      <c r="L813" s="481" t="str">
        <f t="shared" si="118"/>
        <v/>
      </c>
      <c r="M813" s="482"/>
      <c r="N813" s="484">
        <v>0</v>
      </c>
      <c r="O813" s="482"/>
      <c r="P813" s="485">
        <f>'REC. COSTS'!C813</f>
        <v>0</v>
      </c>
      <c r="Q813" s="520">
        <f t="shared" si="119"/>
        <v>0</v>
      </c>
      <c r="R813" s="173"/>
      <c r="S813" s="173"/>
    </row>
    <row r="814" spans="1:19" s="1" customFormat="1">
      <c r="A814" s="349">
        <v>559013</v>
      </c>
      <c r="B814" s="362" t="s">
        <v>188</v>
      </c>
      <c r="C814" s="351"/>
      <c r="D814" s="387"/>
      <c r="E814" s="387"/>
      <c r="F814" s="372"/>
      <c r="G814" s="484">
        <f t="shared" si="120"/>
        <v>0</v>
      </c>
      <c r="H814" s="368"/>
      <c r="I814" s="480"/>
      <c r="J814" s="480"/>
      <c r="K814" s="357"/>
      <c r="L814" s="481" t="str">
        <f t="shared" si="118"/>
        <v/>
      </c>
      <c r="M814" s="482"/>
      <c r="N814" s="484">
        <v>0</v>
      </c>
      <c r="O814" s="482"/>
      <c r="P814" s="485">
        <f>'REC. COSTS'!C814</f>
        <v>0</v>
      </c>
      <c r="Q814" s="520">
        <f t="shared" si="119"/>
        <v>0</v>
      </c>
      <c r="R814" s="173"/>
      <c r="S814" s="173"/>
    </row>
    <row r="815" spans="1:19" s="1" customFormat="1">
      <c r="A815" s="349">
        <v>559020</v>
      </c>
      <c r="B815" s="362" t="s">
        <v>292</v>
      </c>
      <c r="C815" s="351"/>
      <c r="D815" s="387"/>
      <c r="E815" s="387"/>
      <c r="F815" s="372"/>
      <c r="G815" s="484">
        <f t="shared" si="120"/>
        <v>0</v>
      </c>
      <c r="H815" s="368"/>
      <c r="I815" s="480"/>
      <c r="J815" s="480"/>
      <c r="K815" s="357"/>
      <c r="L815" s="481" t="str">
        <f t="shared" si="118"/>
        <v/>
      </c>
      <c r="M815" s="482"/>
      <c r="N815" s="484">
        <v>0</v>
      </c>
      <c r="O815" s="482"/>
      <c r="P815" s="485">
        <f>'REC. COSTS'!C815</f>
        <v>0</v>
      </c>
      <c r="Q815" s="520">
        <f t="shared" si="119"/>
        <v>0</v>
      </c>
      <c r="R815" s="173"/>
      <c r="S815" s="173"/>
    </row>
    <row r="816" spans="1:19" s="1" customFormat="1">
      <c r="A816" s="349">
        <v>559021</v>
      </c>
      <c r="B816" s="362" t="s">
        <v>293</v>
      </c>
      <c r="C816" s="351"/>
      <c r="D816" s="387"/>
      <c r="E816" s="387"/>
      <c r="F816" s="372"/>
      <c r="G816" s="484">
        <f t="shared" si="120"/>
        <v>0</v>
      </c>
      <c r="H816" s="368"/>
      <c r="I816" s="480"/>
      <c r="J816" s="480"/>
      <c r="K816" s="357"/>
      <c r="L816" s="481" t="str">
        <f t="shared" si="118"/>
        <v/>
      </c>
      <c r="M816" s="482"/>
      <c r="N816" s="484">
        <v>0</v>
      </c>
      <c r="O816" s="482"/>
      <c r="P816" s="485">
        <f>'REC. COSTS'!C816</f>
        <v>0</v>
      </c>
      <c r="Q816" s="520">
        <f t="shared" si="119"/>
        <v>0</v>
      </c>
      <c r="R816" s="173"/>
      <c r="S816" s="173"/>
    </row>
    <row r="817" spans="1:19" s="1" customFormat="1">
      <c r="A817" s="349">
        <v>559022</v>
      </c>
      <c r="B817" s="362" t="s">
        <v>189</v>
      </c>
      <c r="C817" s="351"/>
      <c r="D817" s="387"/>
      <c r="E817" s="387"/>
      <c r="F817" s="372"/>
      <c r="G817" s="484">
        <f t="shared" si="120"/>
        <v>0</v>
      </c>
      <c r="H817" s="368"/>
      <c r="I817" s="480"/>
      <c r="J817" s="480"/>
      <c r="K817" s="357"/>
      <c r="L817" s="481" t="str">
        <f t="shared" si="118"/>
        <v/>
      </c>
      <c r="M817" s="482"/>
      <c r="N817" s="484">
        <v>0</v>
      </c>
      <c r="O817" s="482"/>
      <c r="P817" s="485">
        <f>'REC. COSTS'!C817</f>
        <v>0</v>
      </c>
      <c r="Q817" s="520">
        <f t="shared" si="119"/>
        <v>0</v>
      </c>
      <c r="R817" s="173"/>
      <c r="S817" s="173"/>
    </row>
    <row r="818" spans="1:19" s="1" customFormat="1">
      <c r="A818" s="349">
        <v>559023</v>
      </c>
      <c r="B818" s="362" t="s">
        <v>249</v>
      </c>
      <c r="C818" s="351"/>
      <c r="D818" s="387"/>
      <c r="E818" s="387"/>
      <c r="F818" s="372"/>
      <c r="G818" s="484">
        <f t="shared" si="120"/>
        <v>0</v>
      </c>
      <c r="H818" s="407"/>
      <c r="I818" s="480"/>
      <c r="J818" s="480"/>
      <c r="K818" s="357"/>
      <c r="L818" s="481" t="str">
        <f t="shared" si="118"/>
        <v/>
      </c>
      <c r="M818" s="482"/>
      <c r="N818" s="484">
        <v>0</v>
      </c>
      <c r="O818" s="482"/>
      <c r="P818" s="485">
        <f>'REC. COSTS'!C818</f>
        <v>0</v>
      </c>
      <c r="Q818" s="520">
        <f t="shared" si="119"/>
        <v>0</v>
      </c>
      <c r="R818" s="173"/>
      <c r="S818" s="173"/>
    </row>
    <row r="819" spans="1:19" s="1" customFormat="1">
      <c r="A819" s="349">
        <v>559024</v>
      </c>
      <c r="B819" s="362" t="s">
        <v>651</v>
      </c>
      <c r="C819" s="351"/>
      <c r="D819" s="387"/>
      <c r="E819" s="387"/>
      <c r="F819" s="372"/>
      <c r="G819" s="484">
        <f t="shared" si="120"/>
        <v>0</v>
      </c>
      <c r="H819" s="368"/>
      <c r="I819" s="480"/>
      <c r="J819" s="480"/>
      <c r="K819" s="357"/>
      <c r="L819" s="481" t="str">
        <f t="shared" si="118"/>
        <v/>
      </c>
      <c r="M819" s="482"/>
      <c r="N819" s="484">
        <v>0</v>
      </c>
      <c r="O819" s="482"/>
      <c r="P819" s="485">
        <f>'REC. COSTS'!C819</f>
        <v>0</v>
      </c>
      <c r="Q819" s="520">
        <f t="shared" si="119"/>
        <v>0</v>
      </c>
      <c r="R819" s="173"/>
      <c r="S819" s="173"/>
    </row>
    <row r="820" spans="1:19" s="1" customFormat="1">
      <c r="A820" s="349">
        <v>559025</v>
      </c>
      <c r="B820" s="362" t="s">
        <v>230</v>
      </c>
      <c r="C820" s="351"/>
      <c r="D820" s="387"/>
      <c r="E820" s="387"/>
      <c r="F820" s="372"/>
      <c r="G820" s="484">
        <f t="shared" si="120"/>
        <v>0</v>
      </c>
      <c r="H820" s="407"/>
      <c r="I820" s="480"/>
      <c r="J820" s="480"/>
      <c r="K820" s="357"/>
      <c r="L820" s="481" t="str">
        <f t="shared" si="118"/>
        <v/>
      </c>
      <c r="M820" s="482"/>
      <c r="N820" s="484">
        <v>0</v>
      </c>
      <c r="O820" s="482"/>
      <c r="P820" s="485">
        <f>'REC. COSTS'!C820</f>
        <v>0</v>
      </c>
      <c r="Q820" s="520">
        <f t="shared" si="119"/>
        <v>0</v>
      </c>
      <c r="R820" s="173"/>
      <c r="S820" s="173"/>
    </row>
    <row r="821" spans="1:19" s="1" customFormat="1">
      <c r="A821" s="349">
        <v>559026</v>
      </c>
      <c r="B821" s="362" t="s">
        <v>652</v>
      </c>
      <c r="C821" s="351"/>
      <c r="D821" s="387"/>
      <c r="E821" s="387"/>
      <c r="F821" s="372"/>
      <c r="G821" s="484">
        <f t="shared" si="120"/>
        <v>0</v>
      </c>
      <c r="H821" s="368"/>
      <c r="I821" s="480"/>
      <c r="J821" s="480"/>
      <c r="K821" s="357"/>
      <c r="L821" s="481" t="str">
        <f t="shared" si="118"/>
        <v/>
      </c>
      <c r="M821" s="482"/>
      <c r="N821" s="484">
        <v>0</v>
      </c>
      <c r="O821" s="482"/>
      <c r="P821" s="485">
        <f>'REC. COSTS'!C821</f>
        <v>0</v>
      </c>
      <c r="Q821" s="520">
        <f t="shared" si="119"/>
        <v>0</v>
      </c>
      <c r="R821" s="173"/>
      <c r="S821" s="173"/>
    </row>
    <row r="822" spans="1:19" s="1" customFormat="1">
      <c r="A822" s="349">
        <v>559027</v>
      </c>
      <c r="B822" s="362" t="s">
        <v>294</v>
      </c>
      <c r="C822" s="351"/>
      <c r="D822" s="387"/>
      <c r="E822" s="387"/>
      <c r="F822" s="372"/>
      <c r="G822" s="484">
        <f t="shared" si="120"/>
        <v>0</v>
      </c>
      <c r="H822" s="368"/>
      <c r="I822" s="480"/>
      <c r="J822" s="480"/>
      <c r="K822" s="357"/>
      <c r="L822" s="481" t="str">
        <f t="shared" si="118"/>
        <v/>
      </c>
      <c r="M822" s="482"/>
      <c r="N822" s="484">
        <v>0</v>
      </c>
      <c r="O822" s="482"/>
      <c r="P822" s="485">
        <f>'REC. COSTS'!C822</f>
        <v>0</v>
      </c>
      <c r="Q822" s="520">
        <f t="shared" si="119"/>
        <v>0</v>
      </c>
      <c r="R822" s="173"/>
      <c r="S822" s="173"/>
    </row>
    <row r="823" spans="1:19" s="1" customFormat="1">
      <c r="A823" s="349">
        <v>559029</v>
      </c>
      <c r="B823" s="362" t="s">
        <v>190</v>
      </c>
      <c r="C823" s="351"/>
      <c r="D823" s="387"/>
      <c r="E823" s="387"/>
      <c r="F823" s="372"/>
      <c r="G823" s="484">
        <f t="shared" si="120"/>
        <v>0</v>
      </c>
      <c r="H823" s="368"/>
      <c r="I823" s="480"/>
      <c r="J823" s="480"/>
      <c r="K823" s="357"/>
      <c r="L823" s="481" t="str">
        <f t="shared" si="118"/>
        <v/>
      </c>
      <c r="M823" s="482"/>
      <c r="N823" s="484">
        <v>0</v>
      </c>
      <c r="O823" s="482"/>
      <c r="P823" s="485">
        <f>'REC. COSTS'!C823</f>
        <v>0</v>
      </c>
      <c r="Q823" s="520">
        <f t="shared" si="119"/>
        <v>0</v>
      </c>
      <c r="R823" s="173"/>
      <c r="S823" s="173"/>
    </row>
    <row r="824" spans="1:19" s="1" customFormat="1">
      <c r="A824" s="349">
        <v>559069</v>
      </c>
      <c r="B824" s="374" t="s">
        <v>193</v>
      </c>
      <c r="C824" s="375" t="s">
        <v>720</v>
      </c>
      <c r="D824" s="376"/>
      <c r="E824" s="376"/>
      <c r="F824" s="377"/>
      <c r="G824" s="488">
        <f t="shared" si="120"/>
        <v>0</v>
      </c>
      <c r="H824" s="368"/>
      <c r="I824" s="480"/>
      <c r="J824" s="480"/>
      <c r="K824" s="357"/>
      <c r="L824" s="481" t="str">
        <f t="shared" si="118"/>
        <v/>
      </c>
      <c r="M824" s="482"/>
      <c r="N824" s="488">
        <v>0</v>
      </c>
      <c r="O824" s="482"/>
      <c r="P824" s="490">
        <f>'REC. COSTS'!C824</f>
        <v>0</v>
      </c>
      <c r="Q824" s="520">
        <f t="shared" si="119"/>
        <v>0</v>
      </c>
      <c r="R824" s="173"/>
      <c r="S824" s="173"/>
    </row>
    <row r="825" spans="1:19" s="1" customFormat="1" ht="14" thickBot="1">
      <c r="A825" s="379" t="s">
        <v>149</v>
      </c>
      <c r="B825" s="380"/>
      <c r="C825" s="400"/>
      <c r="D825" s="356"/>
      <c r="E825" s="382"/>
      <c r="F825" s="398" t="s">
        <v>722</v>
      </c>
      <c r="G825" s="497">
        <f>SUM(G799:G824)</f>
        <v>0</v>
      </c>
      <c r="H825" s="368"/>
      <c r="I825" s="480"/>
      <c r="J825" s="480"/>
      <c r="K825" s="348"/>
      <c r="L825" s="497">
        <f>SUM(L799:L824)</f>
        <v>0</v>
      </c>
      <c r="M825" s="482"/>
      <c r="N825" s="497">
        <v>0</v>
      </c>
      <c r="O825" s="482"/>
      <c r="P825" s="498">
        <f>SUM(P799:P824)</f>
        <v>0</v>
      </c>
      <c r="Q825" s="520">
        <f t="shared" si="119"/>
        <v>0</v>
      </c>
      <c r="R825" s="173"/>
      <c r="S825" s="173"/>
    </row>
    <row r="826" spans="1:19" s="1" customFormat="1" ht="0.75" customHeight="1" thickTop="1">
      <c r="A826" s="385"/>
      <c r="B826" s="380"/>
      <c r="C826" s="381"/>
      <c r="D826" s="356"/>
      <c r="E826" s="382"/>
      <c r="F826" s="356"/>
      <c r="G826" s="480"/>
      <c r="H826" s="368"/>
      <c r="I826" s="480"/>
      <c r="J826" s="480"/>
      <c r="K826" s="348"/>
      <c r="L826" s="480"/>
      <c r="M826" s="482"/>
      <c r="N826" s="480"/>
      <c r="O826" s="482"/>
      <c r="P826" s="500"/>
      <c r="Q826" s="520"/>
      <c r="R826" s="173"/>
      <c r="S826" s="173"/>
    </row>
    <row r="827" spans="1:19" s="1" customFormat="1" ht="24.75" customHeight="1" thickTop="1">
      <c r="A827" s="345" t="s">
        <v>170</v>
      </c>
      <c r="B827" s="405"/>
      <c r="C827" s="381"/>
      <c r="D827" s="452" t="s">
        <v>41</v>
      </c>
      <c r="E827" s="453" t="s">
        <v>13</v>
      </c>
      <c r="F827" s="452" t="s">
        <v>14</v>
      </c>
      <c r="G827" s="473" t="s">
        <v>15</v>
      </c>
      <c r="H827" s="454"/>
      <c r="I827" s="474" t="s">
        <v>17</v>
      </c>
      <c r="J827" s="474"/>
      <c r="K827" s="348"/>
      <c r="L827" s="473" t="s">
        <v>18</v>
      </c>
      <c r="M827" s="476"/>
      <c r="N827" s="473" t="s">
        <v>15</v>
      </c>
      <c r="O827" s="476"/>
      <c r="P827" s="473" t="s">
        <v>740</v>
      </c>
      <c r="Q827" s="520"/>
      <c r="R827" s="173"/>
      <c r="S827" s="173"/>
    </row>
    <row r="828" spans="1:19" s="1" customFormat="1">
      <c r="A828" s="349">
        <v>568501</v>
      </c>
      <c r="B828" s="362" t="s">
        <v>653</v>
      </c>
      <c r="C828" s="351"/>
      <c r="D828" s="387"/>
      <c r="E828" s="387"/>
      <c r="F828" s="372"/>
      <c r="G828" s="477">
        <f t="shared" ref="G828:G868" si="121">IF(X=0,(IF(Me=0,Sa,Me*Sa)),(IF(Me=0,Sa*X,Me*X*Sa)))</f>
        <v>0</v>
      </c>
      <c r="H828" s="368"/>
      <c r="I828" s="480"/>
      <c r="J828" s="480"/>
      <c r="K828" s="357"/>
      <c r="L828" s="481" t="str">
        <f t="shared" ref="L828:L870" si="122">IF(FMVAE&lt;&gt;"",(Sum*mva)-Sum,"")</f>
        <v/>
      </c>
      <c r="M828" s="482"/>
      <c r="N828" s="477">
        <v>0</v>
      </c>
      <c r="O828" s="482"/>
      <c r="P828" s="483">
        <f>'REC. COSTS'!C828</f>
        <v>0</v>
      </c>
      <c r="Q828" s="520">
        <f t="shared" ref="Q828:Q871" si="123">G828+N828+P828</f>
        <v>0</v>
      </c>
      <c r="R828" s="173"/>
      <c r="S828" s="173"/>
    </row>
    <row r="829" spans="1:19" s="1" customFormat="1">
      <c r="A829" s="349">
        <v>568510</v>
      </c>
      <c r="B829" s="362" t="s">
        <v>654</v>
      </c>
      <c r="C829" s="351"/>
      <c r="D829" s="387"/>
      <c r="E829" s="387"/>
      <c r="F829" s="372"/>
      <c r="G829" s="484">
        <f>IF(X=0,(IF(Me=0,Sa,Me*Sa)),(IF(Me=0,Sa*X,Me*X*Sa)))</f>
        <v>0</v>
      </c>
      <c r="H829" s="368"/>
      <c r="I829" s="480"/>
      <c r="J829" s="480"/>
      <c r="K829" s="357"/>
      <c r="L829" s="481" t="str">
        <f t="shared" si="122"/>
        <v/>
      </c>
      <c r="M829" s="482"/>
      <c r="N829" s="484">
        <v>0</v>
      </c>
      <c r="O829" s="482"/>
      <c r="P829" s="485">
        <f>'REC. COSTS'!C829</f>
        <v>0</v>
      </c>
      <c r="Q829" s="520">
        <f t="shared" si="123"/>
        <v>0</v>
      </c>
      <c r="R829" s="173"/>
      <c r="S829" s="173"/>
    </row>
    <row r="830" spans="1:19" s="1" customFormat="1">
      <c r="A830" s="349">
        <v>568511</v>
      </c>
      <c r="B830" s="362" t="s">
        <v>655</v>
      </c>
      <c r="C830" s="351"/>
      <c r="D830" s="387"/>
      <c r="E830" s="387"/>
      <c r="F830" s="409"/>
      <c r="G830" s="484">
        <f>IF(X=0,(IF(Me=0,Sa,Me*Sa)),(IF(Me=0,Sa*X,Me*X*Sa)))</f>
        <v>0</v>
      </c>
      <c r="H830" s="368"/>
      <c r="I830" s="480"/>
      <c r="J830" s="480"/>
      <c r="K830" s="357"/>
      <c r="L830" s="481" t="str">
        <f t="shared" si="122"/>
        <v/>
      </c>
      <c r="M830" s="482"/>
      <c r="N830" s="484">
        <v>0</v>
      </c>
      <c r="O830" s="482"/>
      <c r="P830" s="485">
        <f>'REC. COSTS'!C830</f>
        <v>0</v>
      </c>
      <c r="Q830" s="520">
        <f t="shared" si="123"/>
        <v>0</v>
      </c>
      <c r="R830" s="173"/>
      <c r="S830" s="173"/>
    </row>
    <row r="831" spans="1:19" s="1" customFormat="1">
      <c r="A831" s="349">
        <v>568514</v>
      </c>
      <c r="B831" s="362" t="s">
        <v>656</v>
      </c>
      <c r="C831" s="351"/>
      <c r="D831" s="387"/>
      <c r="E831" s="387"/>
      <c r="F831" s="409"/>
      <c r="G831" s="484">
        <f>IF(X=0,(IF(Me=0,Sa,Me*Sa)),(IF(Me=0,Sa*X,Me*X*Sa)))</f>
        <v>0</v>
      </c>
      <c r="H831" s="368"/>
      <c r="I831" s="480"/>
      <c r="J831" s="480"/>
      <c r="K831" s="357"/>
      <c r="L831" s="481" t="str">
        <f t="shared" si="122"/>
        <v/>
      </c>
      <c r="M831" s="482"/>
      <c r="N831" s="484">
        <v>0</v>
      </c>
      <c r="O831" s="482"/>
      <c r="P831" s="485">
        <f>'REC. COSTS'!C831</f>
        <v>0</v>
      </c>
      <c r="Q831" s="520">
        <f t="shared" si="123"/>
        <v>0</v>
      </c>
      <c r="R831" s="173"/>
      <c r="S831" s="173"/>
    </row>
    <row r="832" spans="1:19" s="1" customFormat="1">
      <c r="A832" s="349">
        <v>568515</v>
      </c>
      <c r="B832" s="392" t="s">
        <v>657</v>
      </c>
      <c r="C832" s="351"/>
      <c r="D832" s="387"/>
      <c r="E832" s="387"/>
      <c r="F832" s="372"/>
      <c r="G832" s="484">
        <f>IF(X=0,(IF(Me=0,Sa,Me*Sa)),(IF(Me=0,Sa*X,Me*X*Sa)))</f>
        <v>0</v>
      </c>
      <c r="H832" s="368"/>
      <c r="I832" s="480"/>
      <c r="J832" s="480"/>
      <c r="K832" s="357"/>
      <c r="L832" s="481" t="str">
        <f t="shared" si="122"/>
        <v/>
      </c>
      <c r="M832" s="482"/>
      <c r="N832" s="484">
        <v>0</v>
      </c>
      <c r="O832" s="482"/>
      <c r="P832" s="485">
        <f>'REC. COSTS'!C832</f>
        <v>0</v>
      </c>
      <c r="Q832" s="520">
        <f t="shared" si="123"/>
        <v>0</v>
      </c>
      <c r="R832" s="173"/>
      <c r="S832" s="173"/>
    </row>
    <row r="833" spans="1:19" s="1" customFormat="1">
      <c r="A833" s="349">
        <v>568516</v>
      </c>
      <c r="B833" s="362" t="s">
        <v>658</v>
      </c>
      <c r="C833" s="351"/>
      <c r="D833" s="387"/>
      <c r="E833" s="387"/>
      <c r="F833" s="372"/>
      <c r="G833" s="484">
        <f t="shared" si="121"/>
        <v>0</v>
      </c>
      <c r="H833" s="368"/>
      <c r="I833" s="480"/>
      <c r="J833" s="480"/>
      <c r="K833" s="357"/>
      <c r="L833" s="481" t="str">
        <f t="shared" si="122"/>
        <v/>
      </c>
      <c r="M833" s="482"/>
      <c r="N833" s="484">
        <v>0</v>
      </c>
      <c r="O833" s="482"/>
      <c r="P833" s="485">
        <f>'REC. COSTS'!C833</f>
        <v>0</v>
      </c>
      <c r="Q833" s="520">
        <f t="shared" ref="Q833:Q847" si="124">G833+N833+P833</f>
        <v>0</v>
      </c>
      <c r="R833" s="173"/>
      <c r="S833" s="173"/>
    </row>
    <row r="834" spans="1:19" s="1" customFormat="1">
      <c r="A834" s="349">
        <v>568520</v>
      </c>
      <c r="B834" s="392" t="s">
        <v>659</v>
      </c>
      <c r="C834" s="351"/>
      <c r="D834" s="387"/>
      <c r="E834" s="387"/>
      <c r="F834" s="409"/>
      <c r="G834" s="484">
        <f t="shared" si="121"/>
        <v>0</v>
      </c>
      <c r="H834" s="368"/>
      <c r="I834" s="480"/>
      <c r="J834" s="480"/>
      <c r="K834" s="357"/>
      <c r="L834" s="481" t="str">
        <f t="shared" si="122"/>
        <v/>
      </c>
      <c r="M834" s="482"/>
      <c r="N834" s="484">
        <v>0</v>
      </c>
      <c r="O834" s="482"/>
      <c r="P834" s="485">
        <f>'REC. COSTS'!C834</f>
        <v>0</v>
      </c>
      <c r="Q834" s="520">
        <f t="shared" si="124"/>
        <v>0</v>
      </c>
      <c r="R834" s="173"/>
      <c r="S834" s="173"/>
    </row>
    <row r="835" spans="1:19" s="1" customFormat="1">
      <c r="A835" s="349">
        <v>568521</v>
      </c>
      <c r="B835" s="392" t="s">
        <v>660</v>
      </c>
      <c r="C835" s="351"/>
      <c r="D835" s="387"/>
      <c r="E835" s="387"/>
      <c r="F835" s="372"/>
      <c r="G835" s="484">
        <f t="shared" si="121"/>
        <v>0</v>
      </c>
      <c r="H835" s="368"/>
      <c r="I835" s="480"/>
      <c r="J835" s="480"/>
      <c r="K835" s="357"/>
      <c r="L835" s="481" t="str">
        <f t="shared" si="122"/>
        <v/>
      </c>
      <c r="M835" s="482"/>
      <c r="N835" s="484">
        <v>0</v>
      </c>
      <c r="O835" s="482"/>
      <c r="P835" s="485">
        <f>'REC. COSTS'!C835</f>
        <v>0</v>
      </c>
      <c r="Q835" s="520">
        <f t="shared" si="124"/>
        <v>0</v>
      </c>
      <c r="R835" s="173"/>
      <c r="S835" s="173"/>
    </row>
    <row r="836" spans="1:19" s="1" customFormat="1">
      <c r="A836" s="349">
        <v>568522</v>
      </c>
      <c r="B836" s="362" t="s">
        <v>661</v>
      </c>
      <c r="C836" s="351"/>
      <c r="D836" s="387"/>
      <c r="E836" s="387"/>
      <c r="F836" s="372"/>
      <c r="G836" s="484">
        <f t="shared" si="121"/>
        <v>0</v>
      </c>
      <c r="H836" s="368"/>
      <c r="I836" s="480"/>
      <c r="J836" s="480"/>
      <c r="K836" s="357"/>
      <c r="L836" s="481" t="str">
        <f t="shared" si="122"/>
        <v/>
      </c>
      <c r="M836" s="482"/>
      <c r="N836" s="484">
        <v>0</v>
      </c>
      <c r="O836" s="482"/>
      <c r="P836" s="485">
        <f>'REC. COSTS'!C836</f>
        <v>0</v>
      </c>
      <c r="Q836" s="520">
        <f t="shared" si="124"/>
        <v>0</v>
      </c>
      <c r="R836" s="173"/>
      <c r="S836" s="173"/>
    </row>
    <row r="837" spans="1:19" s="1" customFormat="1">
      <c r="A837" s="349">
        <v>568530</v>
      </c>
      <c r="B837" s="362" t="s">
        <v>662</v>
      </c>
      <c r="C837" s="351"/>
      <c r="D837" s="387"/>
      <c r="E837" s="387"/>
      <c r="F837" s="372"/>
      <c r="G837" s="484">
        <f t="shared" si="121"/>
        <v>0</v>
      </c>
      <c r="H837" s="368"/>
      <c r="I837" s="480"/>
      <c r="J837" s="480"/>
      <c r="K837" s="357"/>
      <c r="L837" s="481" t="str">
        <f t="shared" si="122"/>
        <v/>
      </c>
      <c r="M837" s="482"/>
      <c r="N837" s="484">
        <v>0</v>
      </c>
      <c r="O837" s="482"/>
      <c r="P837" s="485">
        <f>'REC. COSTS'!C837</f>
        <v>0</v>
      </c>
      <c r="Q837" s="520">
        <f t="shared" si="124"/>
        <v>0</v>
      </c>
      <c r="R837" s="173"/>
      <c r="S837" s="173"/>
    </row>
    <row r="838" spans="1:19" s="1" customFormat="1">
      <c r="A838" s="349">
        <v>568532</v>
      </c>
      <c r="B838" s="362" t="s">
        <v>663</v>
      </c>
      <c r="C838" s="351"/>
      <c r="D838" s="387"/>
      <c r="E838" s="387"/>
      <c r="F838" s="372"/>
      <c r="G838" s="484">
        <f t="shared" si="121"/>
        <v>0</v>
      </c>
      <c r="H838" s="368"/>
      <c r="I838" s="480"/>
      <c r="J838" s="480"/>
      <c r="K838" s="357"/>
      <c r="L838" s="481" t="str">
        <f t="shared" si="122"/>
        <v/>
      </c>
      <c r="M838" s="482"/>
      <c r="N838" s="484">
        <v>0</v>
      </c>
      <c r="O838" s="482"/>
      <c r="P838" s="485">
        <f>'REC. COSTS'!C838</f>
        <v>0</v>
      </c>
      <c r="Q838" s="520">
        <f t="shared" si="124"/>
        <v>0</v>
      </c>
      <c r="R838" s="173"/>
      <c r="S838" s="173"/>
    </row>
    <row r="839" spans="1:19" s="1" customFormat="1">
      <c r="A839" s="349">
        <v>568533</v>
      </c>
      <c r="B839" s="362" t="s">
        <v>664</v>
      </c>
      <c r="C839" s="351"/>
      <c r="D839" s="387"/>
      <c r="E839" s="387"/>
      <c r="F839" s="372"/>
      <c r="G839" s="484">
        <f t="shared" si="121"/>
        <v>0</v>
      </c>
      <c r="H839" s="368"/>
      <c r="I839" s="480"/>
      <c r="J839" s="480"/>
      <c r="K839" s="357"/>
      <c r="L839" s="481" t="str">
        <f t="shared" si="122"/>
        <v/>
      </c>
      <c r="M839" s="482"/>
      <c r="N839" s="484">
        <v>0</v>
      </c>
      <c r="O839" s="482"/>
      <c r="P839" s="485">
        <f>'REC. COSTS'!C839</f>
        <v>0</v>
      </c>
      <c r="Q839" s="520">
        <f t="shared" si="124"/>
        <v>0</v>
      </c>
      <c r="R839" s="173"/>
      <c r="S839" s="173"/>
    </row>
    <row r="840" spans="1:19" s="1" customFormat="1">
      <c r="A840" s="349">
        <v>568536</v>
      </c>
      <c r="B840" s="362" t="s">
        <v>665</v>
      </c>
      <c r="C840" s="351"/>
      <c r="D840" s="387"/>
      <c r="E840" s="387"/>
      <c r="F840" s="372"/>
      <c r="G840" s="484">
        <f t="shared" si="121"/>
        <v>0</v>
      </c>
      <c r="H840" s="368"/>
      <c r="I840" s="480"/>
      <c r="J840" s="480"/>
      <c r="K840" s="357"/>
      <c r="L840" s="481" t="str">
        <f t="shared" si="122"/>
        <v/>
      </c>
      <c r="M840" s="482"/>
      <c r="N840" s="484">
        <v>0</v>
      </c>
      <c r="O840" s="482"/>
      <c r="P840" s="485">
        <f>'REC. COSTS'!C840</f>
        <v>0</v>
      </c>
      <c r="Q840" s="520">
        <f t="shared" si="124"/>
        <v>0</v>
      </c>
      <c r="R840" s="173"/>
      <c r="S840" s="173"/>
    </row>
    <row r="841" spans="1:19" s="1" customFormat="1">
      <c r="A841" s="349">
        <v>568537</v>
      </c>
      <c r="B841" s="392" t="s">
        <v>666</v>
      </c>
      <c r="C841" s="351"/>
      <c r="D841" s="387"/>
      <c r="E841" s="387"/>
      <c r="F841" s="372"/>
      <c r="G841" s="484">
        <f t="shared" si="121"/>
        <v>0</v>
      </c>
      <c r="H841" s="368"/>
      <c r="I841" s="480"/>
      <c r="J841" s="480"/>
      <c r="K841" s="357"/>
      <c r="L841" s="481" t="str">
        <f t="shared" si="122"/>
        <v/>
      </c>
      <c r="M841" s="482"/>
      <c r="N841" s="484">
        <v>0</v>
      </c>
      <c r="O841" s="482"/>
      <c r="P841" s="485">
        <f>'REC. COSTS'!C841</f>
        <v>0</v>
      </c>
      <c r="Q841" s="520">
        <f t="shared" si="124"/>
        <v>0</v>
      </c>
      <c r="R841" s="173"/>
      <c r="S841" s="173"/>
    </row>
    <row r="842" spans="1:19" s="1" customFormat="1">
      <c r="A842" s="349">
        <v>568539</v>
      </c>
      <c r="B842" s="392" t="s">
        <v>667</v>
      </c>
      <c r="C842" s="351"/>
      <c r="D842" s="387"/>
      <c r="E842" s="387"/>
      <c r="F842" s="372"/>
      <c r="G842" s="484">
        <f t="shared" si="121"/>
        <v>0</v>
      </c>
      <c r="H842" s="368"/>
      <c r="I842" s="480"/>
      <c r="J842" s="480"/>
      <c r="K842" s="357"/>
      <c r="L842" s="481" t="str">
        <f t="shared" si="122"/>
        <v/>
      </c>
      <c r="M842" s="482"/>
      <c r="N842" s="484">
        <v>0</v>
      </c>
      <c r="O842" s="482"/>
      <c r="P842" s="485">
        <f>'REC. COSTS'!C842</f>
        <v>0</v>
      </c>
      <c r="Q842" s="520">
        <f t="shared" si="124"/>
        <v>0</v>
      </c>
      <c r="R842" s="173"/>
      <c r="S842" s="173"/>
    </row>
    <row r="843" spans="1:19" s="1" customFormat="1">
      <c r="A843" s="349">
        <v>568542</v>
      </c>
      <c r="B843" s="392" t="s">
        <v>668</v>
      </c>
      <c r="C843" s="351"/>
      <c r="D843" s="387"/>
      <c r="E843" s="387"/>
      <c r="F843" s="372"/>
      <c r="G843" s="484">
        <f t="shared" si="121"/>
        <v>0</v>
      </c>
      <c r="H843" s="368"/>
      <c r="I843" s="480"/>
      <c r="J843" s="480"/>
      <c r="K843" s="357"/>
      <c r="L843" s="481" t="str">
        <f t="shared" si="122"/>
        <v/>
      </c>
      <c r="M843" s="482"/>
      <c r="N843" s="484">
        <v>0</v>
      </c>
      <c r="O843" s="482"/>
      <c r="P843" s="485">
        <f>'REC. COSTS'!C843</f>
        <v>0</v>
      </c>
      <c r="Q843" s="520">
        <f t="shared" si="124"/>
        <v>0</v>
      </c>
      <c r="R843" s="173"/>
      <c r="S843" s="173"/>
    </row>
    <row r="844" spans="1:19" s="1" customFormat="1">
      <c r="A844" s="349">
        <v>568544</v>
      </c>
      <c r="B844" s="392" t="s">
        <v>669</v>
      </c>
      <c r="C844" s="351"/>
      <c r="D844" s="387"/>
      <c r="E844" s="387"/>
      <c r="F844" s="372"/>
      <c r="G844" s="484">
        <f t="shared" si="121"/>
        <v>0</v>
      </c>
      <c r="H844" s="368"/>
      <c r="I844" s="480"/>
      <c r="J844" s="480"/>
      <c r="K844" s="357"/>
      <c r="L844" s="481" t="str">
        <f t="shared" si="122"/>
        <v/>
      </c>
      <c r="M844" s="482"/>
      <c r="N844" s="484">
        <v>0</v>
      </c>
      <c r="O844" s="482"/>
      <c r="P844" s="485">
        <f>'REC. COSTS'!C844</f>
        <v>0</v>
      </c>
      <c r="Q844" s="520">
        <f t="shared" si="124"/>
        <v>0</v>
      </c>
      <c r="R844" s="173"/>
      <c r="S844" s="173"/>
    </row>
    <row r="845" spans="1:19" s="1" customFormat="1">
      <c r="A845" s="349">
        <v>568551</v>
      </c>
      <c r="B845" s="392" t="s">
        <v>670</v>
      </c>
      <c r="C845" s="351"/>
      <c r="D845" s="387"/>
      <c r="E845" s="387"/>
      <c r="F845" s="372"/>
      <c r="G845" s="484">
        <f t="shared" si="121"/>
        <v>0</v>
      </c>
      <c r="H845" s="368"/>
      <c r="I845" s="480"/>
      <c r="J845" s="480"/>
      <c r="K845" s="357"/>
      <c r="L845" s="481" t="str">
        <f t="shared" si="122"/>
        <v/>
      </c>
      <c r="M845" s="482"/>
      <c r="N845" s="484">
        <v>0</v>
      </c>
      <c r="O845" s="482"/>
      <c r="P845" s="485">
        <f>'REC. COSTS'!C845</f>
        <v>0</v>
      </c>
      <c r="Q845" s="520">
        <f t="shared" si="124"/>
        <v>0</v>
      </c>
      <c r="R845" s="173"/>
      <c r="S845" s="173"/>
    </row>
    <row r="846" spans="1:19" s="1" customFormat="1">
      <c r="A846" s="349">
        <v>568553</v>
      </c>
      <c r="B846" s="392" t="s">
        <v>671</v>
      </c>
      <c r="C846" s="351"/>
      <c r="D846" s="387"/>
      <c r="E846" s="387"/>
      <c r="F846" s="372"/>
      <c r="G846" s="484">
        <f t="shared" si="121"/>
        <v>0</v>
      </c>
      <c r="H846" s="368"/>
      <c r="I846" s="480"/>
      <c r="J846" s="480"/>
      <c r="K846" s="357"/>
      <c r="L846" s="481" t="str">
        <f t="shared" si="122"/>
        <v/>
      </c>
      <c r="M846" s="482"/>
      <c r="N846" s="484">
        <v>0</v>
      </c>
      <c r="O846" s="482"/>
      <c r="P846" s="485">
        <f>'REC. COSTS'!C846</f>
        <v>0</v>
      </c>
      <c r="Q846" s="520">
        <f t="shared" si="124"/>
        <v>0</v>
      </c>
      <c r="R846" s="173"/>
      <c r="S846" s="173"/>
    </row>
    <row r="847" spans="1:19" s="1" customFormat="1">
      <c r="A847" s="349">
        <v>568554</v>
      </c>
      <c r="B847" s="392" t="s">
        <v>672</v>
      </c>
      <c r="C847" s="351"/>
      <c r="D847" s="387"/>
      <c r="E847" s="387"/>
      <c r="F847" s="372"/>
      <c r="G847" s="484">
        <f t="shared" si="121"/>
        <v>0</v>
      </c>
      <c r="H847" s="368"/>
      <c r="I847" s="480"/>
      <c r="J847" s="480"/>
      <c r="K847" s="357"/>
      <c r="L847" s="481" t="str">
        <f t="shared" si="122"/>
        <v/>
      </c>
      <c r="M847" s="482"/>
      <c r="N847" s="484">
        <v>0</v>
      </c>
      <c r="O847" s="482"/>
      <c r="P847" s="485">
        <f>'REC. COSTS'!C847</f>
        <v>0</v>
      </c>
      <c r="Q847" s="520">
        <f t="shared" si="124"/>
        <v>0</v>
      </c>
      <c r="R847" s="173"/>
      <c r="S847" s="173"/>
    </row>
    <row r="848" spans="1:19" s="1" customFormat="1">
      <c r="A848" s="349">
        <v>568557</v>
      </c>
      <c r="B848" s="362" t="s">
        <v>673</v>
      </c>
      <c r="C848" s="351"/>
      <c r="D848" s="387"/>
      <c r="E848" s="387"/>
      <c r="F848" s="372"/>
      <c r="G848" s="484">
        <f t="shared" si="121"/>
        <v>0</v>
      </c>
      <c r="H848" s="368"/>
      <c r="I848" s="480"/>
      <c r="J848" s="480"/>
      <c r="K848" s="357"/>
      <c r="L848" s="481" t="str">
        <f t="shared" si="122"/>
        <v/>
      </c>
      <c r="M848" s="482"/>
      <c r="N848" s="484">
        <v>0</v>
      </c>
      <c r="O848" s="482"/>
      <c r="P848" s="485">
        <f>'REC. COSTS'!C848</f>
        <v>0</v>
      </c>
      <c r="Q848" s="520">
        <f t="shared" si="123"/>
        <v>0</v>
      </c>
      <c r="R848" s="173"/>
      <c r="S848" s="173"/>
    </row>
    <row r="849" spans="1:19" s="1" customFormat="1">
      <c r="A849" s="349">
        <v>568560</v>
      </c>
      <c r="B849" s="392" t="s">
        <v>674</v>
      </c>
      <c r="C849" s="351"/>
      <c r="D849" s="387"/>
      <c r="E849" s="387"/>
      <c r="F849" s="409"/>
      <c r="G849" s="484">
        <f t="shared" si="121"/>
        <v>0</v>
      </c>
      <c r="H849" s="368"/>
      <c r="I849" s="480"/>
      <c r="J849" s="480"/>
      <c r="K849" s="357"/>
      <c r="L849" s="481" t="str">
        <f t="shared" si="122"/>
        <v/>
      </c>
      <c r="M849" s="482"/>
      <c r="N849" s="484">
        <v>0</v>
      </c>
      <c r="O849" s="482"/>
      <c r="P849" s="485">
        <f>'REC. COSTS'!C849</f>
        <v>0</v>
      </c>
      <c r="Q849" s="520">
        <f t="shared" si="123"/>
        <v>0</v>
      </c>
      <c r="R849" s="173"/>
      <c r="S849" s="173"/>
    </row>
    <row r="850" spans="1:19" s="1" customFormat="1">
      <c r="A850" s="349">
        <v>568561</v>
      </c>
      <c r="B850" s="392" t="s">
        <v>675</v>
      </c>
      <c r="C850" s="351"/>
      <c r="D850" s="387"/>
      <c r="E850" s="387"/>
      <c r="F850" s="372"/>
      <c r="G850" s="484">
        <f t="shared" si="121"/>
        <v>0</v>
      </c>
      <c r="H850" s="368"/>
      <c r="I850" s="480"/>
      <c r="J850" s="480"/>
      <c r="K850" s="357"/>
      <c r="L850" s="481" t="str">
        <f t="shared" si="122"/>
        <v/>
      </c>
      <c r="M850" s="482"/>
      <c r="N850" s="484">
        <v>0</v>
      </c>
      <c r="O850" s="482"/>
      <c r="P850" s="485">
        <f>'REC. COSTS'!C850</f>
        <v>0</v>
      </c>
      <c r="Q850" s="520">
        <f t="shared" si="123"/>
        <v>0</v>
      </c>
      <c r="R850" s="173"/>
      <c r="S850" s="173"/>
    </row>
    <row r="851" spans="1:19" s="1" customFormat="1">
      <c r="A851" s="349">
        <v>568562</v>
      </c>
      <c r="B851" s="362" t="s">
        <v>676</v>
      </c>
      <c r="C851" s="351"/>
      <c r="D851" s="387"/>
      <c r="E851" s="387"/>
      <c r="F851" s="372"/>
      <c r="G851" s="484">
        <f t="shared" si="121"/>
        <v>0</v>
      </c>
      <c r="H851" s="368"/>
      <c r="I851" s="480"/>
      <c r="J851" s="480"/>
      <c r="K851" s="357"/>
      <c r="L851" s="481" t="str">
        <f t="shared" si="122"/>
        <v/>
      </c>
      <c r="M851" s="482"/>
      <c r="N851" s="484">
        <v>0</v>
      </c>
      <c r="O851" s="482"/>
      <c r="P851" s="485">
        <f>'REC. COSTS'!C851</f>
        <v>0</v>
      </c>
      <c r="Q851" s="520">
        <f t="shared" si="123"/>
        <v>0</v>
      </c>
      <c r="R851" s="173"/>
      <c r="S851" s="173"/>
    </row>
    <row r="852" spans="1:19" s="1" customFormat="1">
      <c r="A852" s="349">
        <v>568563</v>
      </c>
      <c r="B852" s="362" t="s">
        <v>677</v>
      </c>
      <c r="C852" s="351"/>
      <c r="D852" s="387"/>
      <c r="E852" s="387"/>
      <c r="F852" s="372"/>
      <c r="G852" s="484">
        <f t="shared" si="121"/>
        <v>0</v>
      </c>
      <c r="H852" s="368"/>
      <c r="I852" s="480"/>
      <c r="J852" s="480"/>
      <c r="K852" s="357"/>
      <c r="L852" s="481" t="str">
        <f t="shared" si="122"/>
        <v/>
      </c>
      <c r="M852" s="482"/>
      <c r="N852" s="484">
        <v>0</v>
      </c>
      <c r="O852" s="482"/>
      <c r="P852" s="485">
        <f>'REC. COSTS'!C852</f>
        <v>0</v>
      </c>
      <c r="Q852" s="520">
        <f t="shared" si="123"/>
        <v>0</v>
      </c>
      <c r="R852" s="173"/>
      <c r="S852" s="173"/>
    </row>
    <row r="853" spans="1:19" s="1" customFormat="1">
      <c r="A853" s="349">
        <v>568564</v>
      </c>
      <c r="B853" s="362" t="s">
        <v>678</v>
      </c>
      <c r="C853" s="351"/>
      <c r="D853" s="387"/>
      <c r="E853" s="387"/>
      <c r="F853" s="372"/>
      <c r="G853" s="484">
        <f t="shared" si="121"/>
        <v>0</v>
      </c>
      <c r="H853" s="368"/>
      <c r="I853" s="480"/>
      <c r="J853" s="480"/>
      <c r="K853" s="357"/>
      <c r="L853" s="481" t="str">
        <f t="shared" si="122"/>
        <v/>
      </c>
      <c r="M853" s="482"/>
      <c r="N853" s="484">
        <v>0</v>
      </c>
      <c r="O853" s="482"/>
      <c r="P853" s="485">
        <f>'REC. COSTS'!C853</f>
        <v>0</v>
      </c>
      <c r="Q853" s="520">
        <f t="shared" si="123"/>
        <v>0</v>
      </c>
      <c r="R853" s="173"/>
      <c r="S853" s="173"/>
    </row>
    <row r="854" spans="1:19" s="1" customFormat="1">
      <c r="A854" s="349">
        <v>568566</v>
      </c>
      <c r="B854" s="362" t="s">
        <v>679</v>
      </c>
      <c r="C854" s="351"/>
      <c r="D854" s="387"/>
      <c r="E854" s="387"/>
      <c r="F854" s="372"/>
      <c r="G854" s="484">
        <f t="shared" si="121"/>
        <v>0</v>
      </c>
      <c r="H854" s="368"/>
      <c r="I854" s="480"/>
      <c r="J854" s="480"/>
      <c r="K854" s="357"/>
      <c r="L854" s="481" t="str">
        <f t="shared" si="122"/>
        <v/>
      </c>
      <c r="M854" s="482"/>
      <c r="N854" s="484">
        <v>0</v>
      </c>
      <c r="O854" s="482"/>
      <c r="P854" s="485">
        <f>'REC. COSTS'!C854</f>
        <v>0</v>
      </c>
      <c r="Q854" s="520">
        <f t="shared" si="123"/>
        <v>0</v>
      </c>
      <c r="R854" s="173"/>
      <c r="S854" s="173"/>
    </row>
    <row r="855" spans="1:19" s="1" customFormat="1">
      <c r="A855" s="349">
        <v>568568</v>
      </c>
      <c r="B855" s="362" t="s">
        <v>680</v>
      </c>
      <c r="C855" s="351"/>
      <c r="D855" s="387"/>
      <c r="E855" s="387"/>
      <c r="F855" s="372"/>
      <c r="G855" s="484">
        <f t="shared" si="121"/>
        <v>0</v>
      </c>
      <c r="H855" s="368"/>
      <c r="I855" s="480"/>
      <c r="J855" s="480"/>
      <c r="K855" s="357"/>
      <c r="L855" s="481" t="str">
        <f t="shared" si="122"/>
        <v/>
      </c>
      <c r="M855" s="482"/>
      <c r="N855" s="484">
        <v>0</v>
      </c>
      <c r="O855" s="482"/>
      <c r="P855" s="485">
        <f>'REC. COSTS'!C855</f>
        <v>0</v>
      </c>
      <c r="Q855" s="520">
        <f t="shared" si="123"/>
        <v>0</v>
      </c>
      <c r="R855" s="173"/>
      <c r="S855" s="173"/>
    </row>
    <row r="856" spans="1:19" s="1" customFormat="1">
      <c r="A856" s="349">
        <v>568569</v>
      </c>
      <c r="B856" s="392" t="s">
        <v>681</v>
      </c>
      <c r="C856" s="351"/>
      <c r="D856" s="387"/>
      <c r="E856" s="387"/>
      <c r="F856" s="372"/>
      <c r="G856" s="484">
        <f t="shared" si="121"/>
        <v>0</v>
      </c>
      <c r="H856" s="368"/>
      <c r="I856" s="480"/>
      <c r="J856" s="480"/>
      <c r="K856" s="357"/>
      <c r="L856" s="481" t="str">
        <f t="shared" si="122"/>
        <v/>
      </c>
      <c r="M856" s="482"/>
      <c r="N856" s="484">
        <v>0</v>
      </c>
      <c r="O856" s="482"/>
      <c r="P856" s="485">
        <f>'REC. COSTS'!C856</f>
        <v>0</v>
      </c>
      <c r="Q856" s="520">
        <f t="shared" si="123"/>
        <v>0</v>
      </c>
      <c r="R856" s="173"/>
      <c r="S856" s="173"/>
    </row>
    <row r="857" spans="1:19" s="1" customFormat="1">
      <c r="A857" s="349">
        <v>568570</v>
      </c>
      <c r="B857" s="392" t="s">
        <v>650</v>
      </c>
      <c r="C857" s="351"/>
      <c r="D857" s="387"/>
      <c r="E857" s="387"/>
      <c r="F857" s="372"/>
      <c r="G857" s="484">
        <f t="shared" si="121"/>
        <v>0</v>
      </c>
      <c r="H857" s="368"/>
      <c r="I857" s="480"/>
      <c r="J857" s="480"/>
      <c r="K857" s="357"/>
      <c r="L857" s="481" t="str">
        <f t="shared" si="122"/>
        <v/>
      </c>
      <c r="M857" s="482"/>
      <c r="N857" s="484">
        <v>0</v>
      </c>
      <c r="O857" s="482"/>
      <c r="P857" s="485">
        <f>'REC. COSTS'!C857</f>
        <v>0</v>
      </c>
      <c r="Q857" s="520">
        <f t="shared" si="123"/>
        <v>0</v>
      </c>
      <c r="R857" s="173"/>
      <c r="S857" s="173"/>
    </row>
    <row r="858" spans="1:19" s="1" customFormat="1">
      <c r="A858" s="349">
        <v>568571</v>
      </c>
      <c r="B858" s="392" t="s">
        <v>682</v>
      </c>
      <c r="C858" s="351"/>
      <c r="D858" s="387"/>
      <c r="E858" s="387"/>
      <c r="F858" s="372"/>
      <c r="G858" s="484">
        <f t="shared" si="121"/>
        <v>0</v>
      </c>
      <c r="H858" s="368"/>
      <c r="I858" s="480"/>
      <c r="J858" s="480"/>
      <c r="K858" s="357"/>
      <c r="L858" s="481" t="str">
        <f t="shared" si="122"/>
        <v/>
      </c>
      <c r="M858" s="482"/>
      <c r="N858" s="484">
        <v>0</v>
      </c>
      <c r="O858" s="482"/>
      <c r="P858" s="485">
        <f>'REC. COSTS'!C858</f>
        <v>0</v>
      </c>
      <c r="Q858" s="520">
        <f t="shared" si="123"/>
        <v>0</v>
      </c>
      <c r="R858" s="173"/>
      <c r="S858" s="173"/>
    </row>
    <row r="859" spans="1:19" s="1" customFormat="1">
      <c r="A859" s="349">
        <v>568573</v>
      </c>
      <c r="B859" s="392" t="s">
        <v>683</v>
      </c>
      <c r="C859" s="351"/>
      <c r="D859" s="387"/>
      <c r="E859" s="387"/>
      <c r="F859" s="372"/>
      <c r="G859" s="484">
        <f t="shared" si="121"/>
        <v>0</v>
      </c>
      <c r="H859" s="368"/>
      <c r="I859" s="480"/>
      <c r="J859" s="480"/>
      <c r="K859" s="357"/>
      <c r="L859" s="481" t="str">
        <f t="shared" si="122"/>
        <v/>
      </c>
      <c r="M859" s="482"/>
      <c r="N859" s="484">
        <v>0</v>
      </c>
      <c r="O859" s="482"/>
      <c r="P859" s="485">
        <f>'REC. COSTS'!C859</f>
        <v>0</v>
      </c>
      <c r="Q859" s="520">
        <f t="shared" si="123"/>
        <v>0</v>
      </c>
      <c r="R859" s="173"/>
      <c r="S859" s="173"/>
    </row>
    <row r="860" spans="1:19" s="1" customFormat="1">
      <c r="A860" s="349">
        <v>568574</v>
      </c>
      <c r="B860" s="392" t="s">
        <v>684</v>
      </c>
      <c r="C860" s="351"/>
      <c r="D860" s="387"/>
      <c r="E860" s="387"/>
      <c r="F860" s="372"/>
      <c r="G860" s="484">
        <f t="shared" si="121"/>
        <v>0</v>
      </c>
      <c r="H860" s="368"/>
      <c r="I860" s="480"/>
      <c r="J860" s="480"/>
      <c r="K860" s="357"/>
      <c r="L860" s="481" t="str">
        <f t="shared" si="122"/>
        <v/>
      </c>
      <c r="M860" s="482"/>
      <c r="N860" s="484">
        <v>0</v>
      </c>
      <c r="O860" s="482"/>
      <c r="P860" s="485">
        <f>'REC. COSTS'!C860</f>
        <v>0</v>
      </c>
      <c r="Q860" s="520">
        <f t="shared" si="123"/>
        <v>0</v>
      </c>
      <c r="R860" s="173"/>
      <c r="S860" s="173"/>
    </row>
    <row r="861" spans="1:19" s="1" customFormat="1">
      <c r="A861" s="349">
        <v>568575</v>
      </c>
      <c r="B861" s="392" t="s">
        <v>685</v>
      </c>
      <c r="C861" s="351"/>
      <c r="D861" s="387"/>
      <c r="E861" s="387"/>
      <c r="F861" s="372"/>
      <c r="G861" s="484">
        <f t="shared" si="121"/>
        <v>0</v>
      </c>
      <c r="H861" s="368"/>
      <c r="I861" s="480"/>
      <c r="J861" s="480"/>
      <c r="K861" s="357"/>
      <c r="L861" s="481" t="str">
        <f t="shared" si="122"/>
        <v/>
      </c>
      <c r="M861" s="482"/>
      <c r="N861" s="484">
        <v>0</v>
      </c>
      <c r="O861" s="482"/>
      <c r="P861" s="485">
        <f>'REC. COSTS'!C861</f>
        <v>0</v>
      </c>
      <c r="Q861" s="520">
        <f t="shared" si="123"/>
        <v>0</v>
      </c>
      <c r="R861" s="173"/>
      <c r="S861" s="173"/>
    </row>
    <row r="862" spans="1:19" s="1" customFormat="1">
      <c r="A862" s="349">
        <v>568577</v>
      </c>
      <c r="B862" s="392" t="s">
        <v>686</v>
      </c>
      <c r="C862" s="351"/>
      <c r="D862" s="387"/>
      <c r="E862" s="387"/>
      <c r="F862" s="372"/>
      <c r="G862" s="484">
        <f t="shared" si="121"/>
        <v>0</v>
      </c>
      <c r="H862" s="368"/>
      <c r="I862" s="480"/>
      <c r="J862" s="480"/>
      <c r="K862" s="357"/>
      <c r="L862" s="481" t="str">
        <f t="shared" si="122"/>
        <v/>
      </c>
      <c r="M862" s="482"/>
      <c r="N862" s="484">
        <v>0</v>
      </c>
      <c r="O862" s="482"/>
      <c r="P862" s="485">
        <f>'REC. COSTS'!C862</f>
        <v>0</v>
      </c>
      <c r="Q862" s="520">
        <f t="shared" si="123"/>
        <v>0</v>
      </c>
      <c r="R862" s="173"/>
      <c r="S862" s="173"/>
    </row>
    <row r="863" spans="1:19" s="1" customFormat="1">
      <c r="A863" s="349">
        <v>568580</v>
      </c>
      <c r="B863" s="392" t="s">
        <v>687</v>
      </c>
      <c r="C863" s="351"/>
      <c r="D863" s="387"/>
      <c r="E863" s="387"/>
      <c r="F863" s="372"/>
      <c r="G863" s="484">
        <f t="shared" si="121"/>
        <v>0</v>
      </c>
      <c r="H863" s="368"/>
      <c r="I863" s="480"/>
      <c r="J863" s="480"/>
      <c r="K863" s="357"/>
      <c r="L863" s="481" t="str">
        <f t="shared" si="122"/>
        <v/>
      </c>
      <c r="M863" s="482"/>
      <c r="N863" s="484">
        <v>0</v>
      </c>
      <c r="O863" s="482"/>
      <c r="P863" s="485">
        <f>'REC. COSTS'!C863</f>
        <v>0</v>
      </c>
      <c r="Q863" s="520">
        <f t="shared" si="123"/>
        <v>0</v>
      </c>
      <c r="R863" s="173"/>
      <c r="S863" s="173"/>
    </row>
    <row r="864" spans="1:19" s="1" customFormat="1">
      <c r="A864" s="349">
        <v>568591</v>
      </c>
      <c r="B864" s="392" t="s">
        <v>688</v>
      </c>
      <c r="C864" s="351"/>
      <c r="D864" s="387"/>
      <c r="E864" s="387"/>
      <c r="F864" s="372"/>
      <c r="G864" s="484">
        <f t="shared" si="121"/>
        <v>0</v>
      </c>
      <c r="H864" s="368"/>
      <c r="I864" s="480"/>
      <c r="J864" s="480"/>
      <c r="K864" s="357"/>
      <c r="L864" s="481" t="str">
        <f t="shared" si="122"/>
        <v/>
      </c>
      <c r="M864" s="482"/>
      <c r="N864" s="484">
        <v>0</v>
      </c>
      <c r="O864" s="482"/>
      <c r="P864" s="485">
        <f>'REC. COSTS'!C864</f>
        <v>0</v>
      </c>
      <c r="Q864" s="520">
        <f t="shared" si="123"/>
        <v>0</v>
      </c>
      <c r="R864" s="173"/>
      <c r="S864" s="173"/>
    </row>
    <row r="865" spans="1:19" s="1" customFormat="1">
      <c r="A865" s="349">
        <v>568592</v>
      </c>
      <c r="B865" s="392" t="s">
        <v>468</v>
      </c>
      <c r="C865" s="351"/>
      <c r="D865" s="387"/>
      <c r="E865" s="387"/>
      <c r="F865" s="409"/>
      <c r="G865" s="484">
        <f t="shared" si="121"/>
        <v>0</v>
      </c>
      <c r="H865" s="368"/>
      <c r="I865" s="480"/>
      <c r="J865" s="480"/>
      <c r="K865" s="357"/>
      <c r="L865" s="481" t="str">
        <f t="shared" si="122"/>
        <v/>
      </c>
      <c r="M865" s="482"/>
      <c r="N865" s="484">
        <v>0</v>
      </c>
      <c r="O865" s="482"/>
      <c r="P865" s="485">
        <f>'REC. COSTS'!C865</f>
        <v>0</v>
      </c>
      <c r="Q865" s="520">
        <f t="shared" si="123"/>
        <v>0</v>
      </c>
      <c r="R865" s="173"/>
      <c r="S865" s="173"/>
    </row>
    <row r="866" spans="1:19" s="1" customFormat="1">
      <c r="A866" s="349">
        <v>568594</v>
      </c>
      <c r="B866" s="392" t="s">
        <v>689</v>
      </c>
      <c r="C866" s="351"/>
      <c r="D866" s="387"/>
      <c r="E866" s="387"/>
      <c r="F866" s="409"/>
      <c r="G866" s="484">
        <f t="shared" si="121"/>
        <v>0</v>
      </c>
      <c r="H866" s="368"/>
      <c r="I866" s="480"/>
      <c r="J866" s="480"/>
      <c r="K866" s="357"/>
      <c r="L866" s="481" t="str">
        <f t="shared" si="122"/>
        <v/>
      </c>
      <c r="M866" s="482"/>
      <c r="N866" s="484">
        <v>0</v>
      </c>
      <c r="O866" s="482"/>
      <c r="P866" s="485">
        <f>'REC. COSTS'!C866</f>
        <v>0</v>
      </c>
      <c r="Q866" s="520">
        <f t="shared" si="123"/>
        <v>0</v>
      </c>
      <c r="R866" s="173"/>
      <c r="S866" s="173"/>
    </row>
    <row r="867" spans="1:19" s="1" customFormat="1">
      <c r="A867" s="349">
        <v>568595</v>
      </c>
      <c r="B867" s="392" t="s">
        <v>690</v>
      </c>
      <c r="C867" s="351"/>
      <c r="D867" s="387"/>
      <c r="E867" s="387"/>
      <c r="F867" s="409"/>
      <c r="G867" s="484">
        <f t="shared" si="121"/>
        <v>0</v>
      </c>
      <c r="H867" s="368"/>
      <c r="I867" s="480"/>
      <c r="J867" s="480"/>
      <c r="K867" s="357"/>
      <c r="L867" s="481" t="str">
        <f t="shared" si="122"/>
        <v/>
      </c>
      <c r="M867" s="482"/>
      <c r="N867" s="484">
        <v>0</v>
      </c>
      <c r="O867" s="482"/>
      <c r="P867" s="485">
        <f>'REC. COSTS'!C867</f>
        <v>0</v>
      </c>
      <c r="Q867" s="520">
        <f t="shared" si="123"/>
        <v>0</v>
      </c>
      <c r="R867" s="173"/>
      <c r="S867" s="173"/>
    </row>
    <row r="868" spans="1:19" s="1" customFormat="1">
      <c r="A868" s="349">
        <v>568597</v>
      </c>
      <c r="B868" s="392" t="s">
        <v>691</v>
      </c>
      <c r="C868" s="351"/>
      <c r="D868" s="387"/>
      <c r="E868" s="387"/>
      <c r="F868" s="409"/>
      <c r="G868" s="484">
        <f t="shared" si="121"/>
        <v>0</v>
      </c>
      <c r="H868" s="368"/>
      <c r="I868" s="480"/>
      <c r="J868" s="480"/>
      <c r="K868" s="357"/>
      <c r="L868" s="481" t="str">
        <f t="shared" si="122"/>
        <v/>
      </c>
      <c r="M868" s="482"/>
      <c r="N868" s="484">
        <v>0</v>
      </c>
      <c r="O868" s="482"/>
      <c r="P868" s="485">
        <f>'REC. COSTS'!C868</f>
        <v>0</v>
      </c>
      <c r="Q868" s="520">
        <f t="shared" si="123"/>
        <v>0</v>
      </c>
      <c r="R868" s="173"/>
      <c r="S868" s="173"/>
    </row>
    <row r="869" spans="1:19" s="1" customFormat="1">
      <c r="A869" s="349">
        <v>568598</v>
      </c>
      <c r="B869" s="362" t="s">
        <v>692</v>
      </c>
      <c r="C869" s="351"/>
      <c r="D869" s="387"/>
      <c r="E869" s="387"/>
      <c r="F869" s="372"/>
      <c r="G869" s="484">
        <f>IF(X=0,(IF(Me=0,Sa,Me*Sa)),(IF(Me=0,Sa*X,Me*X*Sa)))</f>
        <v>0</v>
      </c>
      <c r="H869" s="368"/>
      <c r="I869" s="480"/>
      <c r="J869" s="480"/>
      <c r="K869" s="357"/>
      <c r="L869" s="481" t="str">
        <f t="shared" si="122"/>
        <v/>
      </c>
      <c r="M869" s="482"/>
      <c r="N869" s="484">
        <v>0</v>
      </c>
      <c r="O869" s="482"/>
      <c r="P869" s="485">
        <f>'REC. COSTS'!C869</f>
        <v>0</v>
      </c>
      <c r="Q869" s="520">
        <f t="shared" si="123"/>
        <v>0</v>
      </c>
      <c r="R869" s="173"/>
      <c r="S869" s="173"/>
    </row>
    <row r="870" spans="1:19" s="1" customFormat="1">
      <c r="A870" s="349">
        <v>568599</v>
      </c>
      <c r="B870" s="374" t="s">
        <v>693</v>
      </c>
      <c r="C870" s="351" t="s">
        <v>720</v>
      </c>
      <c r="D870" s="376"/>
      <c r="E870" s="376"/>
      <c r="F870" s="377"/>
      <c r="G870" s="488">
        <f>IF(X=0,(IF(Me=0,Sa,Me*Sa)),(IF(Me=0,Sa*X,Me*X*Sa)))</f>
        <v>0</v>
      </c>
      <c r="H870" s="368"/>
      <c r="I870" s="480"/>
      <c r="J870" s="480"/>
      <c r="K870" s="357"/>
      <c r="L870" s="481" t="str">
        <f t="shared" si="122"/>
        <v/>
      </c>
      <c r="M870" s="482"/>
      <c r="N870" s="488">
        <v>0</v>
      </c>
      <c r="O870" s="482"/>
      <c r="P870" s="490">
        <f>'REC. COSTS'!C870</f>
        <v>0</v>
      </c>
      <c r="Q870" s="520">
        <f t="shared" si="123"/>
        <v>0</v>
      </c>
      <c r="R870" s="173"/>
      <c r="S870" s="173"/>
    </row>
    <row r="871" spans="1:19" s="1" customFormat="1" ht="14" thickBot="1">
      <c r="A871" s="379" t="s">
        <v>149</v>
      </c>
      <c r="B871" s="380"/>
      <c r="C871" s="400"/>
      <c r="D871" s="356"/>
      <c r="E871" s="382"/>
      <c r="F871" s="398" t="s">
        <v>722</v>
      </c>
      <c r="G871" s="497">
        <f>SUM(G828:G870)</f>
        <v>0</v>
      </c>
      <c r="H871" s="368"/>
      <c r="I871" s="480"/>
      <c r="J871" s="480"/>
      <c r="K871" s="348"/>
      <c r="L871" s="497">
        <f>SUM(L828:L870)</f>
        <v>0</v>
      </c>
      <c r="M871" s="482"/>
      <c r="N871" s="497">
        <v>0</v>
      </c>
      <c r="O871" s="482"/>
      <c r="P871" s="498">
        <f>SUM(P828:P870)</f>
        <v>0</v>
      </c>
      <c r="Q871" s="520">
        <f t="shared" si="123"/>
        <v>0</v>
      </c>
      <c r="R871" s="173"/>
      <c r="S871" s="173"/>
    </row>
    <row r="872" spans="1:19" s="1" customFormat="1" ht="0.75" customHeight="1" thickTop="1">
      <c r="A872" s="385"/>
      <c r="B872" s="380"/>
      <c r="C872" s="381"/>
      <c r="D872" s="356"/>
      <c r="E872" s="382"/>
      <c r="F872" s="356"/>
      <c r="G872" s="480"/>
      <c r="H872" s="368"/>
      <c r="I872" s="480"/>
      <c r="J872" s="480"/>
      <c r="K872" s="348"/>
      <c r="L872" s="480"/>
      <c r="M872" s="482"/>
      <c r="N872" s="480"/>
      <c r="O872" s="482"/>
      <c r="P872" s="500"/>
      <c r="Q872" s="520"/>
      <c r="R872" s="173"/>
      <c r="S872" s="173"/>
    </row>
    <row r="873" spans="1:19" s="1" customFormat="1" ht="24.75" customHeight="1" thickTop="1">
      <c r="A873" s="345" t="s">
        <v>171</v>
      </c>
      <c r="B873" s="405"/>
      <c r="C873" s="381"/>
      <c r="D873" s="452" t="s">
        <v>41</v>
      </c>
      <c r="E873" s="453" t="s">
        <v>13</v>
      </c>
      <c r="F873" s="452" t="s">
        <v>14</v>
      </c>
      <c r="G873" s="473" t="s">
        <v>15</v>
      </c>
      <c r="H873" s="452" t="s">
        <v>16</v>
      </c>
      <c r="I873" s="474" t="s">
        <v>17</v>
      </c>
      <c r="J873" s="474"/>
      <c r="K873" s="348"/>
      <c r="L873" s="473" t="s">
        <v>18</v>
      </c>
      <c r="M873" s="476"/>
      <c r="N873" s="473" t="s">
        <v>15</v>
      </c>
      <c r="O873" s="476"/>
      <c r="P873" s="473" t="s">
        <v>740</v>
      </c>
      <c r="Q873" s="520"/>
      <c r="R873" s="173"/>
      <c r="S873" s="173"/>
    </row>
    <row r="874" spans="1:19" s="1" customFormat="1">
      <c r="A874" s="349">
        <v>611110</v>
      </c>
      <c r="B874" s="362" t="s">
        <v>180</v>
      </c>
      <c r="C874" s="351"/>
      <c r="D874" s="387"/>
      <c r="E874" s="387"/>
      <c r="F874" s="372"/>
      <c r="G874" s="477">
        <f t="shared" ref="G874:G880" si="125">IF(X=0,(IF(Me=0,Sa,Me*Sa)),(IF(Me=0,Sa*X,Me*X*Sa)))</f>
        <v>0</v>
      </c>
      <c r="H874" s="478">
        <f t="shared" ref="H874:H880" si="126">IF(Sum,Sos,0)</f>
        <v>0</v>
      </c>
      <c r="I874" s="479">
        <f t="shared" ref="I874:I880" si="127">IF(Prosent&lt;&gt;0,(Sum*Prosent)/100,0)</f>
        <v>0</v>
      </c>
      <c r="J874" s="480"/>
      <c r="K874" s="357"/>
      <c r="L874" s="481" t="str">
        <f t="shared" ref="L874:L929" si="128">IF(FMVAE&lt;&gt;"",(Sum*mva)-Sum,"")</f>
        <v/>
      </c>
      <c r="M874" s="482"/>
      <c r="N874" s="477">
        <v>0</v>
      </c>
      <c r="O874" s="482"/>
      <c r="P874" s="483">
        <f>'REC. COSTS'!C874</f>
        <v>0</v>
      </c>
      <c r="Q874" s="520">
        <f t="shared" ref="Q874:Q930" si="129">G874+N874+P874</f>
        <v>0</v>
      </c>
      <c r="R874" s="173"/>
      <c r="S874" s="173"/>
    </row>
    <row r="875" spans="1:19" s="1" customFormat="1">
      <c r="A875" s="349">
        <v>611112</v>
      </c>
      <c r="B875" s="362" t="s">
        <v>694</v>
      </c>
      <c r="C875" s="351"/>
      <c r="D875" s="387"/>
      <c r="E875" s="387"/>
      <c r="F875" s="372"/>
      <c r="G875" s="484">
        <f t="shared" si="125"/>
        <v>0</v>
      </c>
      <c r="H875" s="478">
        <f t="shared" si="126"/>
        <v>0</v>
      </c>
      <c r="I875" s="479">
        <f t="shared" si="127"/>
        <v>0</v>
      </c>
      <c r="J875" s="480"/>
      <c r="K875" s="357"/>
      <c r="L875" s="481" t="str">
        <f t="shared" si="128"/>
        <v/>
      </c>
      <c r="M875" s="482"/>
      <c r="N875" s="484">
        <v>0</v>
      </c>
      <c r="O875" s="482"/>
      <c r="P875" s="485">
        <f>'REC. COSTS'!C875</f>
        <v>0</v>
      </c>
      <c r="Q875" s="520">
        <f t="shared" si="129"/>
        <v>0</v>
      </c>
      <c r="R875" s="173"/>
      <c r="S875" s="173"/>
    </row>
    <row r="876" spans="1:19" s="1" customFormat="1">
      <c r="A876" s="349">
        <v>611114</v>
      </c>
      <c r="B876" s="362" t="s">
        <v>695</v>
      </c>
      <c r="C876" s="351"/>
      <c r="D876" s="387"/>
      <c r="E876" s="387"/>
      <c r="F876" s="372"/>
      <c r="G876" s="484">
        <f t="shared" si="125"/>
        <v>0</v>
      </c>
      <c r="H876" s="478">
        <f t="shared" si="126"/>
        <v>0</v>
      </c>
      <c r="I876" s="479">
        <f t="shared" si="127"/>
        <v>0</v>
      </c>
      <c r="J876" s="480"/>
      <c r="K876" s="357"/>
      <c r="L876" s="481" t="str">
        <f t="shared" si="128"/>
        <v/>
      </c>
      <c r="M876" s="482"/>
      <c r="N876" s="484">
        <v>0</v>
      </c>
      <c r="O876" s="482"/>
      <c r="P876" s="485">
        <f>'REC. COSTS'!C876</f>
        <v>0</v>
      </c>
      <c r="Q876" s="520">
        <f t="shared" si="129"/>
        <v>0</v>
      </c>
      <c r="R876" s="173"/>
      <c r="S876" s="173"/>
    </row>
    <row r="877" spans="1:19" s="1" customFormat="1">
      <c r="A877" s="349">
        <v>613720</v>
      </c>
      <c r="B877" s="362" t="s">
        <v>696</v>
      </c>
      <c r="C877" s="351"/>
      <c r="D877" s="387"/>
      <c r="E877" s="387"/>
      <c r="F877" s="372"/>
      <c r="G877" s="484">
        <f t="shared" si="125"/>
        <v>0</v>
      </c>
      <c r="H877" s="478">
        <f t="shared" si="126"/>
        <v>0</v>
      </c>
      <c r="I877" s="479">
        <f t="shared" si="127"/>
        <v>0</v>
      </c>
      <c r="J877" s="480"/>
      <c r="K877" s="357"/>
      <c r="L877" s="481" t="str">
        <f t="shared" si="128"/>
        <v/>
      </c>
      <c r="M877" s="482"/>
      <c r="N877" s="484">
        <v>0</v>
      </c>
      <c r="O877" s="482"/>
      <c r="P877" s="485">
        <f>'REC. COSTS'!C877</f>
        <v>0</v>
      </c>
      <c r="Q877" s="520">
        <f>G877+N877+P877</f>
        <v>0</v>
      </c>
      <c r="R877" s="173"/>
      <c r="S877" s="173"/>
    </row>
    <row r="878" spans="1:19" s="1" customFormat="1">
      <c r="A878" s="349">
        <v>614090</v>
      </c>
      <c r="B878" s="362" t="s">
        <v>184</v>
      </c>
      <c r="C878" s="351"/>
      <c r="D878" s="387"/>
      <c r="E878" s="387"/>
      <c r="F878" s="372"/>
      <c r="G878" s="484">
        <f t="shared" si="125"/>
        <v>0</v>
      </c>
      <c r="H878" s="478">
        <f t="shared" si="126"/>
        <v>0</v>
      </c>
      <c r="I878" s="479">
        <f t="shared" si="127"/>
        <v>0</v>
      </c>
      <c r="J878" s="480"/>
      <c r="K878" s="357"/>
      <c r="L878" s="481" t="str">
        <f t="shared" si="128"/>
        <v/>
      </c>
      <c r="M878" s="482"/>
      <c r="N878" s="484">
        <v>0</v>
      </c>
      <c r="O878" s="482"/>
      <c r="P878" s="485">
        <f>'REC. COSTS'!C878</f>
        <v>0</v>
      </c>
      <c r="Q878" s="520">
        <f t="shared" si="129"/>
        <v>0</v>
      </c>
      <c r="R878" s="173"/>
      <c r="S878" s="173"/>
    </row>
    <row r="879" spans="1:19" s="1" customFormat="1">
      <c r="A879" s="349">
        <v>614091</v>
      </c>
      <c r="B879" s="362" t="s">
        <v>185</v>
      </c>
      <c r="C879" s="351"/>
      <c r="D879" s="389"/>
      <c r="E879" s="387"/>
      <c r="F879" s="399"/>
      <c r="G879" s="484">
        <f t="shared" si="125"/>
        <v>0</v>
      </c>
      <c r="H879" s="478">
        <f t="shared" si="126"/>
        <v>0</v>
      </c>
      <c r="I879" s="479">
        <f t="shared" si="127"/>
        <v>0</v>
      </c>
      <c r="J879" s="480"/>
      <c r="K879" s="357"/>
      <c r="L879" s="481" t="str">
        <f t="shared" si="128"/>
        <v/>
      </c>
      <c r="M879" s="482"/>
      <c r="N879" s="484">
        <v>0</v>
      </c>
      <c r="O879" s="482"/>
      <c r="P879" s="485">
        <f>'REC. COSTS'!C879</f>
        <v>0</v>
      </c>
      <c r="Q879" s="520">
        <f t="shared" si="129"/>
        <v>0</v>
      </c>
      <c r="R879" s="173"/>
      <c r="S879" s="173"/>
    </row>
    <row r="880" spans="1:19" s="1" customFormat="1">
      <c r="A880" s="349">
        <v>614092</v>
      </c>
      <c r="B880" s="362" t="s">
        <v>223</v>
      </c>
      <c r="C880" s="351"/>
      <c r="D880" s="387"/>
      <c r="E880" s="387"/>
      <c r="F880" s="372"/>
      <c r="G880" s="484">
        <f t="shared" si="125"/>
        <v>0</v>
      </c>
      <c r="H880" s="478">
        <f t="shared" si="126"/>
        <v>0</v>
      </c>
      <c r="I880" s="479">
        <f t="shared" si="127"/>
        <v>0</v>
      </c>
      <c r="J880" s="480"/>
      <c r="K880" s="357"/>
      <c r="L880" s="481" t="str">
        <f t="shared" si="128"/>
        <v/>
      </c>
      <c r="M880" s="482"/>
      <c r="N880" s="484">
        <v>0</v>
      </c>
      <c r="O880" s="482"/>
      <c r="P880" s="485">
        <f>'REC. COSTS'!C880</f>
        <v>0</v>
      </c>
      <c r="Q880" s="520">
        <f t="shared" si="129"/>
        <v>0</v>
      </c>
      <c r="R880" s="173"/>
      <c r="S880" s="173"/>
    </row>
    <row r="881" spans="1:19" s="1" customFormat="1">
      <c r="A881" s="349">
        <v>614095</v>
      </c>
      <c r="B881" s="362" t="s">
        <v>186</v>
      </c>
      <c r="C881" s="351"/>
      <c r="D881" s="391"/>
      <c r="E881" s="391"/>
      <c r="F881" s="367"/>
      <c r="G881" s="501">
        <f>SUM(I874:I880)</f>
        <v>0</v>
      </c>
      <c r="H881" s="368"/>
      <c r="I881" s="486" t="s">
        <v>723</v>
      </c>
      <c r="J881" s="486"/>
      <c r="K881" s="510"/>
      <c r="L881" s="481"/>
      <c r="M881" s="482"/>
      <c r="N881" s="501">
        <v>0</v>
      </c>
      <c r="O881" s="482"/>
      <c r="P881" s="485">
        <f>'REC. COSTS'!C881</f>
        <v>0</v>
      </c>
      <c r="Q881" s="520">
        <f t="shared" si="129"/>
        <v>0</v>
      </c>
      <c r="R881" s="173"/>
      <c r="S881" s="173"/>
    </row>
    <row r="882" spans="1:19" s="1" customFormat="1">
      <c r="A882" s="349">
        <v>618610</v>
      </c>
      <c r="B882" s="362" t="s">
        <v>226</v>
      </c>
      <c r="C882" s="351"/>
      <c r="D882" s="387"/>
      <c r="E882" s="387"/>
      <c r="F882" s="372"/>
      <c r="G882" s="484">
        <f t="shared" ref="G882:G912" si="130">IF(X=0,(IF(Me=0,Sa,Me*Sa)),(IF(Me=0,Sa*X,Me*X*Sa)))</f>
        <v>0</v>
      </c>
      <c r="H882" s="368"/>
      <c r="I882" s="480"/>
      <c r="J882" s="480"/>
      <c r="K882" s="357"/>
      <c r="L882" s="481" t="str">
        <f t="shared" si="128"/>
        <v/>
      </c>
      <c r="M882" s="482"/>
      <c r="N882" s="484">
        <v>0</v>
      </c>
      <c r="O882" s="482"/>
      <c r="P882" s="485">
        <f>'REC. COSTS'!C882</f>
        <v>0</v>
      </c>
      <c r="Q882" s="520">
        <f t="shared" si="129"/>
        <v>0</v>
      </c>
      <c r="R882" s="173"/>
      <c r="S882" s="173"/>
    </row>
    <row r="883" spans="1:19" s="1" customFormat="1">
      <c r="A883" s="349">
        <v>618620</v>
      </c>
      <c r="B883" s="362" t="s">
        <v>227</v>
      </c>
      <c r="C883" s="351"/>
      <c r="D883" s="387"/>
      <c r="E883" s="387"/>
      <c r="F883" s="372"/>
      <c r="G883" s="484">
        <f t="shared" si="130"/>
        <v>0</v>
      </c>
      <c r="H883" s="368"/>
      <c r="I883" s="480"/>
      <c r="J883" s="480"/>
      <c r="K883" s="357"/>
      <c r="L883" s="481" t="str">
        <f t="shared" si="128"/>
        <v/>
      </c>
      <c r="M883" s="482"/>
      <c r="N883" s="484">
        <v>0</v>
      </c>
      <c r="O883" s="482"/>
      <c r="P883" s="485">
        <f>'REC. COSTS'!C883</f>
        <v>0</v>
      </c>
      <c r="Q883" s="520">
        <f t="shared" si="129"/>
        <v>0</v>
      </c>
      <c r="R883" s="173"/>
      <c r="S883" s="173"/>
    </row>
    <row r="884" spans="1:19" s="1" customFormat="1">
      <c r="A884" s="349">
        <v>618621</v>
      </c>
      <c r="B884" s="362" t="s">
        <v>228</v>
      </c>
      <c r="C884" s="351"/>
      <c r="D884" s="387"/>
      <c r="E884" s="387"/>
      <c r="F884" s="372"/>
      <c r="G884" s="484">
        <f t="shared" si="130"/>
        <v>0</v>
      </c>
      <c r="H884" s="368"/>
      <c r="I884" s="480"/>
      <c r="J884" s="480"/>
      <c r="K884" s="357"/>
      <c r="L884" s="481" t="str">
        <f t="shared" si="128"/>
        <v/>
      </c>
      <c r="M884" s="482"/>
      <c r="N884" s="484">
        <v>0</v>
      </c>
      <c r="O884" s="482"/>
      <c r="P884" s="485">
        <f>'REC. COSTS'!C884</f>
        <v>0</v>
      </c>
      <c r="Q884" s="520">
        <f t="shared" si="129"/>
        <v>0</v>
      </c>
      <c r="R884" s="173"/>
      <c r="S884" s="173"/>
    </row>
    <row r="885" spans="1:19" s="1" customFormat="1">
      <c r="A885" s="349">
        <v>618622</v>
      </c>
      <c r="B885" s="362" t="s">
        <v>229</v>
      </c>
      <c r="C885" s="351"/>
      <c r="D885" s="387"/>
      <c r="E885" s="387"/>
      <c r="F885" s="372"/>
      <c r="G885" s="484">
        <f t="shared" si="130"/>
        <v>0</v>
      </c>
      <c r="H885" s="368"/>
      <c r="I885" s="480"/>
      <c r="J885" s="480"/>
      <c r="K885" s="357"/>
      <c r="L885" s="481" t="str">
        <f t="shared" si="128"/>
        <v/>
      </c>
      <c r="M885" s="482"/>
      <c r="N885" s="484">
        <v>0</v>
      </c>
      <c r="O885" s="482"/>
      <c r="P885" s="485">
        <f>'REC. COSTS'!C885</f>
        <v>0</v>
      </c>
      <c r="Q885" s="520">
        <f t="shared" si="129"/>
        <v>0</v>
      </c>
      <c r="R885" s="173"/>
      <c r="S885" s="173"/>
    </row>
    <row r="886" spans="1:19" s="1" customFormat="1">
      <c r="A886" s="349">
        <v>618625</v>
      </c>
      <c r="B886" s="362" t="s">
        <v>697</v>
      </c>
      <c r="C886" s="351"/>
      <c r="D886" s="387"/>
      <c r="E886" s="387"/>
      <c r="F886" s="372"/>
      <c r="G886" s="484">
        <f t="shared" si="130"/>
        <v>0</v>
      </c>
      <c r="H886" s="368"/>
      <c r="I886" s="480"/>
      <c r="J886" s="480"/>
      <c r="K886" s="357"/>
      <c r="L886" s="481" t="str">
        <f t="shared" si="128"/>
        <v/>
      </c>
      <c r="M886" s="482"/>
      <c r="N886" s="484">
        <v>0</v>
      </c>
      <c r="O886" s="482"/>
      <c r="P886" s="485">
        <f>'REC. COSTS'!C886</f>
        <v>0</v>
      </c>
      <c r="Q886" s="520">
        <f t="shared" si="129"/>
        <v>0</v>
      </c>
      <c r="R886" s="173"/>
      <c r="S886" s="173"/>
    </row>
    <row r="887" spans="1:19" s="1" customFormat="1">
      <c r="A887" s="349">
        <v>618640</v>
      </c>
      <c r="B887" s="362" t="s">
        <v>698</v>
      </c>
      <c r="C887" s="351"/>
      <c r="D887" s="387"/>
      <c r="E887" s="387"/>
      <c r="F887" s="372"/>
      <c r="G887" s="484">
        <f t="shared" si="130"/>
        <v>0</v>
      </c>
      <c r="H887" s="368"/>
      <c r="I887" s="480"/>
      <c r="J887" s="480"/>
      <c r="K887" s="357"/>
      <c r="L887" s="481" t="str">
        <f t="shared" si="128"/>
        <v/>
      </c>
      <c r="M887" s="482"/>
      <c r="N887" s="484">
        <v>0</v>
      </c>
      <c r="O887" s="482"/>
      <c r="P887" s="485">
        <f>'REC. COSTS'!C887</f>
        <v>0</v>
      </c>
      <c r="Q887" s="520">
        <f t="shared" si="129"/>
        <v>0</v>
      </c>
      <c r="R887" s="173"/>
      <c r="S887" s="173"/>
    </row>
    <row r="888" spans="1:19" s="1" customFormat="1">
      <c r="A888" s="349">
        <v>618641</v>
      </c>
      <c r="B888" s="392" t="s">
        <v>699</v>
      </c>
      <c r="C888" s="351"/>
      <c r="D888" s="387"/>
      <c r="E888" s="387"/>
      <c r="F888" s="372"/>
      <c r="G888" s="484">
        <f t="shared" si="130"/>
        <v>0</v>
      </c>
      <c r="H888" s="368"/>
      <c r="I888" s="480"/>
      <c r="J888" s="480"/>
      <c r="K888" s="357"/>
      <c r="L888" s="481" t="str">
        <f t="shared" si="128"/>
        <v/>
      </c>
      <c r="M888" s="482"/>
      <c r="N888" s="484">
        <v>0</v>
      </c>
      <c r="O888" s="482"/>
      <c r="P888" s="485">
        <f>'REC. COSTS'!C888</f>
        <v>0</v>
      </c>
      <c r="Q888" s="520">
        <f t="shared" si="129"/>
        <v>0</v>
      </c>
      <c r="R888" s="173"/>
      <c r="S888" s="173"/>
    </row>
    <row r="889" spans="1:19" s="1" customFormat="1">
      <c r="A889" s="349">
        <v>618642</v>
      </c>
      <c r="B889" s="392" t="s">
        <v>700</v>
      </c>
      <c r="C889" s="351"/>
      <c r="D889" s="387"/>
      <c r="E889" s="387"/>
      <c r="F889" s="372"/>
      <c r="G889" s="484">
        <f t="shared" si="130"/>
        <v>0</v>
      </c>
      <c r="H889" s="368"/>
      <c r="I889" s="480"/>
      <c r="J889" s="480"/>
      <c r="K889" s="357"/>
      <c r="L889" s="481" t="str">
        <f t="shared" si="128"/>
        <v/>
      </c>
      <c r="M889" s="482"/>
      <c r="N889" s="484">
        <v>0</v>
      </c>
      <c r="O889" s="482"/>
      <c r="P889" s="485">
        <f>'REC. COSTS'!C889</f>
        <v>0</v>
      </c>
      <c r="Q889" s="520">
        <f t="shared" si="129"/>
        <v>0</v>
      </c>
      <c r="R889" s="173"/>
      <c r="S889" s="173"/>
    </row>
    <row r="890" spans="1:19" s="1" customFormat="1">
      <c r="A890" s="349">
        <v>618643</v>
      </c>
      <c r="B890" s="362" t="s">
        <v>701</v>
      </c>
      <c r="C890" s="351"/>
      <c r="D890" s="387"/>
      <c r="E890" s="387"/>
      <c r="F890" s="372"/>
      <c r="G890" s="484">
        <f t="shared" si="130"/>
        <v>0</v>
      </c>
      <c r="H890" s="368"/>
      <c r="I890" s="480"/>
      <c r="J890" s="480"/>
      <c r="K890" s="357"/>
      <c r="L890" s="481" t="str">
        <f t="shared" si="128"/>
        <v/>
      </c>
      <c r="M890" s="482"/>
      <c r="N890" s="484">
        <v>0</v>
      </c>
      <c r="O890" s="482"/>
      <c r="P890" s="485">
        <f>'REC. COSTS'!C890</f>
        <v>0</v>
      </c>
      <c r="Q890" s="520">
        <f t="shared" si="129"/>
        <v>0</v>
      </c>
      <c r="R890" s="173"/>
      <c r="S890" s="173"/>
    </row>
    <row r="891" spans="1:19" s="1" customFormat="1">
      <c r="A891" s="349">
        <v>618670</v>
      </c>
      <c r="B891" s="362" t="s">
        <v>702</v>
      </c>
      <c r="C891" s="351" t="s">
        <v>720</v>
      </c>
      <c r="D891" s="387"/>
      <c r="E891" s="387"/>
      <c r="F891" s="372"/>
      <c r="G891" s="484">
        <f t="shared" si="130"/>
        <v>0</v>
      </c>
      <c r="H891" s="368"/>
      <c r="I891" s="480"/>
      <c r="J891" s="480"/>
      <c r="K891" s="357"/>
      <c r="L891" s="481" t="str">
        <f t="shared" si="128"/>
        <v/>
      </c>
      <c r="M891" s="482"/>
      <c r="N891" s="484">
        <v>0</v>
      </c>
      <c r="O891" s="482"/>
      <c r="P891" s="485">
        <f>'REC. COSTS'!C891</f>
        <v>0</v>
      </c>
      <c r="Q891" s="520">
        <f t="shared" si="129"/>
        <v>0</v>
      </c>
      <c r="R891" s="173"/>
      <c r="S891" s="173"/>
    </row>
    <row r="892" spans="1:19" s="1" customFormat="1">
      <c r="A892" s="349">
        <v>618672</v>
      </c>
      <c r="B892" s="362" t="s">
        <v>703</v>
      </c>
      <c r="C892" s="351"/>
      <c r="D892" s="387"/>
      <c r="E892" s="387"/>
      <c r="F892" s="372"/>
      <c r="G892" s="484">
        <f t="shared" si="130"/>
        <v>0</v>
      </c>
      <c r="H892" s="368"/>
      <c r="I892" s="480"/>
      <c r="J892" s="480"/>
      <c r="K892" s="357"/>
      <c r="L892" s="481" t="str">
        <f t="shared" si="128"/>
        <v/>
      </c>
      <c r="M892" s="482"/>
      <c r="N892" s="484">
        <v>0</v>
      </c>
      <c r="O892" s="482"/>
      <c r="P892" s="485">
        <f>'REC. COSTS'!C892</f>
        <v>0</v>
      </c>
      <c r="Q892" s="520">
        <f>G892+N892+P892</f>
        <v>0</v>
      </c>
      <c r="R892" s="173"/>
      <c r="S892" s="173"/>
    </row>
    <row r="893" spans="1:19" s="1" customFormat="1">
      <c r="A893" s="349">
        <v>618675</v>
      </c>
      <c r="B893" s="362" t="s">
        <v>704</v>
      </c>
      <c r="C893" s="351"/>
      <c r="D893" s="387"/>
      <c r="E893" s="387"/>
      <c r="F893" s="372"/>
      <c r="G893" s="484">
        <f t="shared" si="130"/>
        <v>0</v>
      </c>
      <c r="H893" s="368"/>
      <c r="I893" s="480"/>
      <c r="J893" s="480"/>
      <c r="K893" s="357"/>
      <c r="L893" s="481" t="str">
        <f t="shared" si="128"/>
        <v/>
      </c>
      <c r="M893" s="482"/>
      <c r="N893" s="484">
        <v>0</v>
      </c>
      <c r="O893" s="482"/>
      <c r="P893" s="485">
        <f>'REC. COSTS'!C893</f>
        <v>0</v>
      </c>
      <c r="Q893" s="520">
        <f>G893+N893+P893</f>
        <v>0</v>
      </c>
      <c r="R893" s="173"/>
      <c r="S893" s="173"/>
    </row>
    <row r="894" spans="1:19" s="1" customFormat="1">
      <c r="A894" s="349">
        <v>618680</v>
      </c>
      <c r="B894" s="362" t="s">
        <v>705</v>
      </c>
      <c r="C894" s="351"/>
      <c r="D894" s="387"/>
      <c r="E894" s="387"/>
      <c r="F894" s="372"/>
      <c r="G894" s="484">
        <f t="shared" si="130"/>
        <v>0</v>
      </c>
      <c r="H894" s="368"/>
      <c r="I894" s="480"/>
      <c r="J894" s="480"/>
      <c r="K894" s="357"/>
      <c r="L894" s="481" t="str">
        <f t="shared" si="128"/>
        <v/>
      </c>
      <c r="M894" s="482"/>
      <c r="N894" s="484">
        <v>0</v>
      </c>
      <c r="O894" s="482"/>
      <c r="P894" s="485">
        <f>'REC. COSTS'!C894</f>
        <v>0</v>
      </c>
      <c r="Q894" s="520">
        <f t="shared" si="129"/>
        <v>0</v>
      </c>
      <c r="R894" s="173"/>
      <c r="S894" s="173"/>
    </row>
    <row r="895" spans="1:19" s="1" customFormat="1">
      <c r="A895" s="349">
        <v>618681</v>
      </c>
      <c r="B895" s="362" t="s">
        <v>706</v>
      </c>
      <c r="C895" s="351"/>
      <c r="D895" s="387"/>
      <c r="E895" s="387"/>
      <c r="F895" s="372"/>
      <c r="G895" s="484">
        <f t="shared" si="130"/>
        <v>0</v>
      </c>
      <c r="H895" s="368"/>
      <c r="I895" s="480"/>
      <c r="J895" s="480"/>
      <c r="K895" s="357"/>
      <c r="L895" s="481" t="str">
        <f t="shared" si="128"/>
        <v/>
      </c>
      <c r="M895" s="482"/>
      <c r="N895" s="484">
        <v>0</v>
      </c>
      <c r="O895" s="482"/>
      <c r="P895" s="485">
        <f>'REC. COSTS'!C895</f>
        <v>0</v>
      </c>
      <c r="Q895" s="520">
        <f t="shared" si="129"/>
        <v>0</v>
      </c>
      <c r="R895" s="173"/>
      <c r="S895" s="173"/>
    </row>
    <row r="896" spans="1:19" s="1" customFormat="1">
      <c r="A896" s="349">
        <v>618682</v>
      </c>
      <c r="B896" s="362" t="s">
        <v>707</v>
      </c>
      <c r="C896" s="351"/>
      <c r="D896" s="387"/>
      <c r="E896" s="387"/>
      <c r="F896" s="372"/>
      <c r="G896" s="484">
        <f t="shared" si="130"/>
        <v>0</v>
      </c>
      <c r="H896" s="368"/>
      <c r="I896" s="480"/>
      <c r="J896" s="480"/>
      <c r="K896" s="357"/>
      <c r="L896" s="481" t="str">
        <f t="shared" si="128"/>
        <v/>
      </c>
      <c r="M896" s="482"/>
      <c r="N896" s="484">
        <v>0</v>
      </c>
      <c r="O896" s="482"/>
      <c r="P896" s="485">
        <f>'REC. COSTS'!C896</f>
        <v>0</v>
      </c>
      <c r="Q896" s="520">
        <f t="shared" si="129"/>
        <v>0</v>
      </c>
      <c r="R896" s="173"/>
      <c r="S896" s="173"/>
    </row>
    <row r="897" spans="1:19" s="1" customFormat="1">
      <c r="A897" s="349">
        <v>618683</v>
      </c>
      <c r="B897" s="362" t="s">
        <v>708</v>
      </c>
      <c r="C897" s="351"/>
      <c r="D897" s="387"/>
      <c r="E897" s="387"/>
      <c r="F897" s="372"/>
      <c r="G897" s="484">
        <f t="shared" si="130"/>
        <v>0</v>
      </c>
      <c r="H897" s="368"/>
      <c r="I897" s="480"/>
      <c r="J897" s="480"/>
      <c r="K897" s="357"/>
      <c r="L897" s="481" t="str">
        <f t="shared" si="128"/>
        <v/>
      </c>
      <c r="M897" s="482"/>
      <c r="N897" s="484">
        <v>0</v>
      </c>
      <c r="O897" s="482"/>
      <c r="P897" s="485">
        <f>'REC. COSTS'!C897</f>
        <v>0</v>
      </c>
      <c r="Q897" s="520">
        <f t="shared" si="129"/>
        <v>0</v>
      </c>
      <c r="R897" s="173"/>
      <c r="S897" s="173"/>
    </row>
    <row r="898" spans="1:19" s="1" customFormat="1">
      <c r="A898" s="349">
        <v>618684</v>
      </c>
      <c r="B898" s="362" t="s">
        <v>709</v>
      </c>
      <c r="C898" s="351"/>
      <c r="D898" s="387"/>
      <c r="E898" s="387"/>
      <c r="F898" s="372"/>
      <c r="G898" s="484">
        <f t="shared" si="130"/>
        <v>0</v>
      </c>
      <c r="H898" s="368"/>
      <c r="I898" s="480"/>
      <c r="J898" s="480"/>
      <c r="K898" s="357"/>
      <c r="L898" s="481" t="str">
        <f t="shared" si="128"/>
        <v/>
      </c>
      <c r="M898" s="482"/>
      <c r="N898" s="484">
        <v>0</v>
      </c>
      <c r="O898" s="482"/>
      <c r="P898" s="485">
        <f>'REC. COSTS'!C898</f>
        <v>0</v>
      </c>
      <c r="Q898" s="520">
        <f t="shared" si="129"/>
        <v>0</v>
      </c>
      <c r="R898" s="173"/>
      <c r="S898" s="173"/>
    </row>
    <row r="899" spans="1:19" s="1" customFormat="1">
      <c r="A899" s="349">
        <v>618685</v>
      </c>
      <c r="B899" s="362" t="s">
        <v>710</v>
      </c>
      <c r="C899" s="351"/>
      <c r="D899" s="387"/>
      <c r="E899" s="387"/>
      <c r="F899" s="372"/>
      <c r="G899" s="484">
        <f t="shared" si="130"/>
        <v>0</v>
      </c>
      <c r="H899" s="368"/>
      <c r="I899" s="480"/>
      <c r="J899" s="480"/>
      <c r="K899" s="357"/>
      <c r="L899" s="481" t="str">
        <f t="shared" si="128"/>
        <v/>
      </c>
      <c r="M899" s="482"/>
      <c r="N899" s="484">
        <v>0</v>
      </c>
      <c r="O899" s="482"/>
      <c r="P899" s="485">
        <f>'REC. COSTS'!C899</f>
        <v>0</v>
      </c>
      <c r="Q899" s="520">
        <f t="shared" si="129"/>
        <v>0</v>
      </c>
      <c r="R899" s="173"/>
      <c r="S899" s="173"/>
    </row>
    <row r="900" spans="1:19" s="1" customFormat="1">
      <c r="A900" s="349">
        <v>618686</v>
      </c>
      <c r="B900" s="362" t="s">
        <v>711</v>
      </c>
      <c r="C900" s="351"/>
      <c r="D900" s="387"/>
      <c r="E900" s="387"/>
      <c r="F900" s="372"/>
      <c r="G900" s="484">
        <f t="shared" si="130"/>
        <v>0</v>
      </c>
      <c r="H900" s="368"/>
      <c r="I900" s="480"/>
      <c r="J900" s="480"/>
      <c r="K900" s="357"/>
      <c r="L900" s="481" t="str">
        <f t="shared" si="128"/>
        <v/>
      </c>
      <c r="M900" s="482"/>
      <c r="N900" s="484">
        <v>0</v>
      </c>
      <c r="O900" s="482"/>
      <c r="P900" s="485">
        <f>'REC. COSTS'!C900</f>
        <v>0</v>
      </c>
      <c r="Q900" s="520">
        <f t="shared" si="129"/>
        <v>0</v>
      </c>
      <c r="R900" s="173"/>
      <c r="S900" s="173"/>
    </row>
    <row r="901" spans="1:19" s="1" customFormat="1">
      <c r="A901" s="349">
        <v>618687</v>
      </c>
      <c r="B901" s="362" t="s">
        <v>712</v>
      </c>
      <c r="C901" s="351"/>
      <c r="D901" s="387"/>
      <c r="E901" s="387"/>
      <c r="F901" s="372"/>
      <c r="G901" s="484">
        <f t="shared" si="130"/>
        <v>0</v>
      </c>
      <c r="H901" s="368"/>
      <c r="I901" s="480"/>
      <c r="J901" s="480"/>
      <c r="K901" s="357"/>
      <c r="L901" s="481" t="str">
        <f t="shared" si="128"/>
        <v/>
      </c>
      <c r="M901" s="482"/>
      <c r="N901" s="484">
        <v>0</v>
      </c>
      <c r="O901" s="482"/>
      <c r="P901" s="485">
        <f>'REC. COSTS'!C901</f>
        <v>0</v>
      </c>
      <c r="Q901" s="520">
        <f t="shared" si="129"/>
        <v>0</v>
      </c>
      <c r="R901" s="173"/>
      <c r="S901" s="173"/>
    </row>
    <row r="902" spans="1:19" s="1" customFormat="1">
      <c r="A902" s="349">
        <v>618688</v>
      </c>
      <c r="B902" s="362" t="s">
        <v>713</v>
      </c>
      <c r="C902" s="351"/>
      <c r="D902" s="387"/>
      <c r="E902" s="387"/>
      <c r="F902" s="372"/>
      <c r="G902" s="484">
        <f t="shared" si="130"/>
        <v>0</v>
      </c>
      <c r="H902" s="368"/>
      <c r="I902" s="480"/>
      <c r="J902" s="480"/>
      <c r="K902" s="357"/>
      <c r="L902" s="481" t="str">
        <f t="shared" si="128"/>
        <v/>
      </c>
      <c r="M902" s="482"/>
      <c r="N902" s="484">
        <v>0</v>
      </c>
      <c r="O902" s="482"/>
      <c r="P902" s="485">
        <f>'REC. COSTS'!C902</f>
        <v>0</v>
      </c>
      <c r="Q902" s="520">
        <f t="shared" si="129"/>
        <v>0</v>
      </c>
      <c r="R902" s="173"/>
      <c r="S902" s="173"/>
    </row>
    <row r="903" spans="1:19" s="1" customFormat="1">
      <c r="A903" s="349">
        <v>618689</v>
      </c>
      <c r="B903" s="362" t="s">
        <v>714</v>
      </c>
      <c r="C903" s="351"/>
      <c r="D903" s="387"/>
      <c r="E903" s="387"/>
      <c r="F903" s="372"/>
      <c r="G903" s="484">
        <f t="shared" si="130"/>
        <v>0</v>
      </c>
      <c r="H903" s="368"/>
      <c r="I903" s="480"/>
      <c r="J903" s="480"/>
      <c r="K903" s="357"/>
      <c r="L903" s="481" t="str">
        <f t="shared" si="128"/>
        <v/>
      </c>
      <c r="M903" s="482"/>
      <c r="N903" s="484">
        <v>0</v>
      </c>
      <c r="O903" s="482"/>
      <c r="P903" s="485">
        <f>'REC. COSTS'!C903</f>
        <v>0</v>
      </c>
      <c r="Q903" s="520">
        <f t="shared" si="129"/>
        <v>0</v>
      </c>
      <c r="R903" s="173"/>
      <c r="S903" s="173"/>
    </row>
    <row r="904" spans="1:19" s="1" customFormat="1">
      <c r="A904" s="349">
        <v>618725</v>
      </c>
      <c r="B904" s="362" t="s">
        <v>715</v>
      </c>
      <c r="C904" s="351"/>
      <c r="D904" s="387"/>
      <c r="E904" s="387"/>
      <c r="F904" s="372"/>
      <c r="G904" s="484">
        <f t="shared" si="130"/>
        <v>0</v>
      </c>
      <c r="H904" s="368"/>
      <c r="I904" s="480"/>
      <c r="J904" s="480"/>
      <c r="K904" s="357"/>
      <c r="L904" s="481" t="str">
        <f t="shared" si="128"/>
        <v/>
      </c>
      <c r="M904" s="482"/>
      <c r="N904" s="484">
        <v>0</v>
      </c>
      <c r="O904" s="482"/>
      <c r="P904" s="485">
        <f>'REC. COSTS'!C904</f>
        <v>0</v>
      </c>
      <c r="Q904" s="520">
        <f>G904+N904+P904</f>
        <v>0</v>
      </c>
      <c r="R904" s="173"/>
      <c r="S904" s="173"/>
    </row>
    <row r="905" spans="1:19" s="1" customFormat="1">
      <c r="A905" s="349">
        <v>618726</v>
      </c>
      <c r="B905" s="362" t="s">
        <v>716</v>
      </c>
      <c r="C905" s="351"/>
      <c r="D905" s="387"/>
      <c r="E905" s="387"/>
      <c r="F905" s="372"/>
      <c r="G905" s="484">
        <f t="shared" si="130"/>
        <v>0</v>
      </c>
      <c r="H905" s="368"/>
      <c r="I905" s="480"/>
      <c r="J905" s="480"/>
      <c r="K905" s="357"/>
      <c r="L905" s="481" t="str">
        <f t="shared" si="128"/>
        <v/>
      </c>
      <c r="M905" s="482"/>
      <c r="N905" s="484">
        <v>0</v>
      </c>
      <c r="O905" s="482"/>
      <c r="P905" s="485">
        <f>'REC. COSTS'!C905</f>
        <v>0</v>
      </c>
      <c r="Q905" s="520">
        <f>G905+N905+P905</f>
        <v>0</v>
      </c>
      <c r="R905" s="173"/>
      <c r="S905" s="173"/>
    </row>
    <row r="906" spans="1:19" s="1" customFormat="1">
      <c r="A906" s="349">
        <v>618727</v>
      </c>
      <c r="B906" s="362" t="s">
        <v>717</v>
      </c>
      <c r="C906" s="351"/>
      <c r="D906" s="387"/>
      <c r="E906" s="387"/>
      <c r="F906" s="372"/>
      <c r="G906" s="484">
        <f t="shared" si="130"/>
        <v>0</v>
      </c>
      <c r="H906" s="368"/>
      <c r="I906" s="480"/>
      <c r="J906" s="480"/>
      <c r="K906" s="357"/>
      <c r="L906" s="481" t="str">
        <f t="shared" si="128"/>
        <v/>
      </c>
      <c r="M906" s="482"/>
      <c r="N906" s="484">
        <v>0</v>
      </c>
      <c r="O906" s="482"/>
      <c r="P906" s="485">
        <f>'REC. COSTS'!C906</f>
        <v>0</v>
      </c>
      <c r="Q906" s="520">
        <f>G906+N906+P906</f>
        <v>0</v>
      </c>
      <c r="R906" s="173"/>
      <c r="S906" s="173"/>
    </row>
    <row r="907" spans="1:19" s="1" customFormat="1">
      <c r="A907" s="349">
        <v>619010</v>
      </c>
      <c r="B907" s="362" t="s">
        <v>187</v>
      </c>
      <c r="C907" s="351"/>
      <c r="D907" s="387"/>
      <c r="E907" s="387"/>
      <c r="F907" s="372"/>
      <c r="G907" s="484">
        <f t="shared" si="130"/>
        <v>0</v>
      </c>
      <c r="H907" s="368"/>
      <c r="I907" s="480"/>
      <c r="J907" s="480"/>
      <c r="K907" s="357"/>
      <c r="L907" s="481" t="str">
        <f t="shared" si="128"/>
        <v/>
      </c>
      <c r="M907" s="482"/>
      <c r="N907" s="484">
        <v>0</v>
      </c>
      <c r="O907" s="482"/>
      <c r="P907" s="485">
        <f>'REC. COSTS'!C907</f>
        <v>0</v>
      </c>
      <c r="Q907" s="520">
        <f t="shared" si="129"/>
        <v>0</v>
      </c>
      <c r="R907" s="173"/>
      <c r="S907" s="173"/>
    </row>
    <row r="908" spans="1:19" s="1" customFormat="1">
      <c r="A908" s="349">
        <v>619020</v>
      </c>
      <c r="B908" s="362" t="s">
        <v>292</v>
      </c>
      <c r="C908" s="351"/>
      <c r="D908" s="387"/>
      <c r="E908" s="387"/>
      <c r="F908" s="372"/>
      <c r="G908" s="484">
        <f t="shared" si="130"/>
        <v>0</v>
      </c>
      <c r="H908" s="368"/>
      <c r="I908" s="480"/>
      <c r="J908" s="480"/>
      <c r="K908" s="357"/>
      <c r="L908" s="481" t="str">
        <f t="shared" si="128"/>
        <v/>
      </c>
      <c r="M908" s="482"/>
      <c r="N908" s="484">
        <v>0</v>
      </c>
      <c r="O908" s="482"/>
      <c r="P908" s="485">
        <f>'REC. COSTS'!C908</f>
        <v>0</v>
      </c>
      <c r="Q908" s="520">
        <f t="shared" si="129"/>
        <v>0</v>
      </c>
      <c r="R908" s="173"/>
      <c r="S908" s="173"/>
    </row>
    <row r="909" spans="1:19" s="1" customFormat="1">
      <c r="A909" s="349">
        <v>619021</v>
      </c>
      <c r="B909" s="362" t="s">
        <v>293</v>
      </c>
      <c r="C909" s="351"/>
      <c r="D909" s="387"/>
      <c r="E909" s="387"/>
      <c r="F909" s="372"/>
      <c r="G909" s="484">
        <f t="shared" si="130"/>
        <v>0</v>
      </c>
      <c r="H909" s="368"/>
      <c r="I909" s="480"/>
      <c r="J909" s="480"/>
      <c r="K909" s="357"/>
      <c r="L909" s="481" t="str">
        <f t="shared" si="128"/>
        <v/>
      </c>
      <c r="M909" s="482"/>
      <c r="N909" s="484">
        <v>0</v>
      </c>
      <c r="O909" s="482"/>
      <c r="P909" s="485">
        <f>'REC. COSTS'!C909</f>
        <v>0</v>
      </c>
      <c r="Q909" s="520">
        <f t="shared" si="129"/>
        <v>0</v>
      </c>
      <c r="R909" s="173"/>
      <c r="S909" s="173"/>
    </row>
    <row r="910" spans="1:19" s="1" customFormat="1">
      <c r="A910" s="349">
        <v>619022</v>
      </c>
      <c r="B910" s="362" t="s">
        <v>189</v>
      </c>
      <c r="C910" s="351"/>
      <c r="D910" s="387"/>
      <c r="E910" s="387"/>
      <c r="F910" s="372"/>
      <c r="G910" s="484">
        <f t="shared" si="130"/>
        <v>0</v>
      </c>
      <c r="H910" s="368"/>
      <c r="I910" s="480"/>
      <c r="J910" s="480"/>
      <c r="K910" s="357"/>
      <c r="L910" s="481" t="str">
        <f t="shared" si="128"/>
        <v/>
      </c>
      <c r="M910" s="482"/>
      <c r="N910" s="484">
        <v>0</v>
      </c>
      <c r="O910" s="482"/>
      <c r="P910" s="485">
        <f>'REC. COSTS'!C910</f>
        <v>0</v>
      </c>
      <c r="Q910" s="520">
        <f t="shared" si="129"/>
        <v>0</v>
      </c>
      <c r="R910" s="173"/>
      <c r="S910" s="173"/>
    </row>
    <row r="911" spans="1:19" s="1" customFormat="1">
      <c r="A911" s="349">
        <v>619023</v>
      </c>
      <c r="B911" s="362" t="s">
        <v>249</v>
      </c>
      <c r="C911" s="351"/>
      <c r="D911" s="387"/>
      <c r="E911" s="387"/>
      <c r="F911" s="372"/>
      <c r="G911" s="484">
        <f t="shared" si="130"/>
        <v>0</v>
      </c>
      <c r="H911" s="368"/>
      <c r="I911" s="480"/>
      <c r="J911" s="480"/>
      <c r="K911" s="357"/>
      <c r="L911" s="481" t="str">
        <f t="shared" si="128"/>
        <v/>
      </c>
      <c r="M911" s="482"/>
      <c r="N911" s="484">
        <v>0</v>
      </c>
      <c r="O911" s="482"/>
      <c r="P911" s="485">
        <f>'REC. COSTS'!C911</f>
        <v>0</v>
      </c>
      <c r="Q911" s="520">
        <f t="shared" si="129"/>
        <v>0</v>
      </c>
      <c r="R911" s="173"/>
      <c r="S911" s="173"/>
    </row>
    <row r="912" spans="1:19" s="1" customFormat="1">
      <c r="A912" s="349">
        <v>619025</v>
      </c>
      <c r="B912" s="362" t="s">
        <v>230</v>
      </c>
      <c r="C912" s="351"/>
      <c r="D912" s="387"/>
      <c r="E912" s="387"/>
      <c r="F912" s="372"/>
      <c r="G912" s="484">
        <f t="shared" si="130"/>
        <v>0</v>
      </c>
      <c r="H912" s="368"/>
      <c r="I912" s="480"/>
      <c r="J912" s="480"/>
      <c r="K912" s="357"/>
      <c r="L912" s="481" t="str">
        <f t="shared" si="128"/>
        <v/>
      </c>
      <c r="M912" s="482"/>
      <c r="N912" s="484">
        <v>0</v>
      </c>
      <c r="O912" s="482"/>
      <c r="P912" s="485">
        <f>'REC. COSTS'!C912</f>
        <v>0</v>
      </c>
      <c r="Q912" s="520">
        <f t="shared" si="129"/>
        <v>0</v>
      </c>
      <c r="R912" s="173"/>
      <c r="S912" s="173"/>
    </row>
    <row r="913" spans="1:19" s="1" customFormat="1">
      <c r="A913" s="349">
        <v>619029</v>
      </c>
      <c r="B913" s="362" t="s">
        <v>190</v>
      </c>
      <c r="C913" s="351"/>
      <c r="D913" s="387"/>
      <c r="E913" s="387"/>
      <c r="F913" s="372"/>
      <c r="G913" s="484">
        <f t="shared" ref="G913:G929" si="131">IF(X=0,(IF(Me=0,Sa,Me*Sa)),(IF(Me=0,Sa*X,Me*X*Sa)))</f>
        <v>0</v>
      </c>
      <c r="H913" s="368"/>
      <c r="I913" s="480"/>
      <c r="J913" s="480"/>
      <c r="K913" s="357"/>
      <c r="L913" s="481" t="str">
        <f t="shared" si="128"/>
        <v/>
      </c>
      <c r="M913" s="482"/>
      <c r="N913" s="484">
        <v>0</v>
      </c>
      <c r="O913" s="482"/>
      <c r="P913" s="485">
        <f>'REC. COSTS'!C913</f>
        <v>0</v>
      </c>
      <c r="Q913" s="520">
        <f t="shared" si="129"/>
        <v>0</v>
      </c>
      <c r="R913" s="173"/>
      <c r="S913" s="173"/>
    </row>
    <row r="914" spans="1:19" s="1" customFormat="1">
      <c r="A914" s="349">
        <v>619030</v>
      </c>
      <c r="B914" s="362" t="s">
        <v>231</v>
      </c>
      <c r="C914" s="351"/>
      <c r="D914" s="387"/>
      <c r="E914" s="387"/>
      <c r="F914" s="372"/>
      <c r="G914" s="484">
        <f t="shared" si="131"/>
        <v>0</v>
      </c>
      <c r="H914" s="368"/>
      <c r="I914" s="480"/>
      <c r="J914" s="480"/>
      <c r="K914" s="357"/>
      <c r="L914" s="481" t="str">
        <f t="shared" si="128"/>
        <v/>
      </c>
      <c r="M914" s="482"/>
      <c r="N914" s="484">
        <v>0</v>
      </c>
      <c r="O914" s="482"/>
      <c r="P914" s="485">
        <f>'REC. COSTS'!C914</f>
        <v>0</v>
      </c>
      <c r="Q914" s="520">
        <f t="shared" si="129"/>
        <v>0</v>
      </c>
      <c r="R914" s="173"/>
      <c r="S914" s="173"/>
    </row>
    <row r="915" spans="1:19" s="1" customFormat="1">
      <c r="A915" s="349">
        <v>619064</v>
      </c>
      <c r="B915" s="362" t="s">
        <v>302</v>
      </c>
      <c r="C915" s="351"/>
      <c r="D915" s="387"/>
      <c r="E915" s="387"/>
      <c r="F915" s="372"/>
      <c r="G915" s="484">
        <f t="shared" si="131"/>
        <v>0</v>
      </c>
      <c r="H915" s="368"/>
      <c r="I915" s="480"/>
      <c r="J915" s="480"/>
      <c r="K915" s="357"/>
      <c r="L915" s="481" t="str">
        <f t="shared" si="128"/>
        <v/>
      </c>
      <c r="M915" s="482"/>
      <c r="N915" s="484">
        <v>0</v>
      </c>
      <c r="O915" s="482"/>
      <c r="P915" s="485">
        <f>'REC. COSTS'!C915</f>
        <v>0</v>
      </c>
      <c r="Q915" s="520">
        <f t="shared" si="129"/>
        <v>0</v>
      </c>
      <c r="R915" s="173"/>
      <c r="S915" s="173"/>
    </row>
    <row r="916" spans="1:19" s="1" customFormat="1">
      <c r="A916" s="349">
        <v>619069</v>
      </c>
      <c r="B916" s="362" t="s">
        <v>193</v>
      </c>
      <c r="C916" s="351" t="s">
        <v>720</v>
      </c>
      <c r="D916" s="387"/>
      <c r="E916" s="387"/>
      <c r="F916" s="372"/>
      <c r="G916" s="484">
        <f t="shared" si="131"/>
        <v>0</v>
      </c>
      <c r="H916" s="368"/>
      <c r="I916" s="480"/>
      <c r="J916" s="480"/>
      <c r="K916" s="357"/>
      <c r="L916" s="481" t="str">
        <f t="shared" si="128"/>
        <v/>
      </c>
      <c r="M916" s="482"/>
      <c r="N916" s="484">
        <v>0</v>
      </c>
      <c r="O916" s="482"/>
      <c r="P916" s="485">
        <f>'REC. COSTS'!C916</f>
        <v>0</v>
      </c>
      <c r="Q916" s="520">
        <f t="shared" si="129"/>
        <v>0</v>
      </c>
      <c r="R916" s="173"/>
      <c r="S916" s="173"/>
    </row>
    <row r="917" spans="1:19" s="1" customFormat="1">
      <c r="A917" s="349">
        <v>619070</v>
      </c>
      <c r="B917" s="362" t="s">
        <v>194</v>
      </c>
      <c r="C917" s="351"/>
      <c r="D917" s="387"/>
      <c r="E917" s="387"/>
      <c r="F917" s="372"/>
      <c r="G917" s="484">
        <f t="shared" si="131"/>
        <v>0</v>
      </c>
      <c r="H917" s="368"/>
      <c r="I917" s="480"/>
      <c r="J917" s="480"/>
      <c r="K917" s="357"/>
      <c r="L917" s="481" t="str">
        <f t="shared" si="128"/>
        <v/>
      </c>
      <c r="M917" s="482"/>
      <c r="N917" s="484">
        <v>0</v>
      </c>
      <c r="O917" s="482"/>
      <c r="P917" s="485">
        <f>'REC. COSTS'!C917</f>
        <v>0</v>
      </c>
      <c r="Q917" s="520">
        <f t="shared" si="129"/>
        <v>0</v>
      </c>
      <c r="R917" s="173"/>
      <c r="S917" s="173"/>
    </row>
    <row r="918" spans="1:19" s="1" customFormat="1">
      <c r="A918" s="349">
        <v>619072</v>
      </c>
      <c r="B918" s="362" t="s">
        <v>195</v>
      </c>
      <c r="C918" s="351"/>
      <c r="D918" s="387"/>
      <c r="E918" s="387"/>
      <c r="F918" s="372"/>
      <c r="G918" s="484">
        <f t="shared" si="131"/>
        <v>0</v>
      </c>
      <c r="H918" s="368"/>
      <c r="I918" s="480"/>
      <c r="J918" s="480"/>
      <c r="K918" s="357"/>
      <c r="L918" s="481" t="str">
        <f t="shared" si="128"/>
        <v/>
      </c>
      <c r="M918" s="482"/>
      <c r="N918" s="484">
        <v>0</v>
      </c>
      <c r="O918" s="482"/>
      <c r="P918" s="485">
        <f>'REC. COSTS'!C918</f>
        <v>0</v>
      </c>
      <c r="Q918" s="520">
        <f t="shared" si="129"/>
        <v>0</v>
      </c>
      <c r="R918" s="173"/>
      <c r="S918" s="173"/>
    </row>
    <row r="919" spans="1:19" s="1" customFormat="1">
      <c r="A919" s="349">
        <v>619073</v>
      </c>
      <c r="B919" s="362" t="s">
        <v>196</v>
      </c>
      <c r="C919" s="351"/>
      <c r="D919" s="387"/>
      <c r="E919" s="387"/>
      <c r="F919" s="372"/>
      <c r="G919" s="484">
        <f t="shared" si="131"/>
        <v>0</v>
      </c>
      <c r="H919" s="368"/>
      <c r="I919" s="480"/>
      <c r="J919" s="480"/>
      <c r="K919" s="357"/>
      <c r="L919" s="481" t="str">
        <f t="shared" si="128"/>
        <v/>
      </c>
      <c r="M919" s="482"/>
      <c r="N919" s="484">
        <v>0</v>
      </c>
      <c r="O919" s="482"/>
      <c r="P919" s="485">
        <f>'REC. COSTS'!C919</f>
        <v>0</v>
      </c>
      <c r="Q919" s="520">
        <f t="shared" si="129"/>
        <v>0</v>
      </c>
      <c r="R919" s="173"/>
      <c r="S919" s="173"/>
    </row>
    <row r="920" spans="1:19" s="1" customFormat="1">
      <c r="A920" s="349">
        <v>619077</v>
      </c>
      <c r="B920" s="362" t="s">
        <v>235</v>
      </c>
      <c r="C920" s="351"/>
      <c r="D920" s="387"/>
      <c r="E920" s="387"/>
      <c r="F920" s="372"/>
      <c r="G920" s="484">
        <f t="shared" si="131"/>
        <v>0</v>
      </c>
      <c r="H920" s="368"/>
      <c r="I920" s="480"/>
      <c r="J920" s="480"/>
      <c r="K920" s="357"/>
      <c r="L920" s="481" t="str">
        <f t="shared" si="128"/>
        <v/>
      </c>
      <c r="M920" s="482"/>
      <c r="N920" s="484">
        <v>0</v>
      </c>
      <c r="O920" s="482"/>
      <c r="P920" s="485">
        <f>'REC. COSTS'!C920</f>
        <v>0</v>
      </c>
      <c r="Q920" s="520">
        <f t="shared" si="129"/>
        <v>0</v>
      </c>
      <c r="R920" s="173"/>
      <c r="S920" s="173"/>
    </row>
    <row r="921" spans="1:19" s="1" customFormat="1">
      <c r="A921" s="349">
        <v>619078</v>
      </c>
      <c r="B921" s="362" t="s">
        <v>197</v>
      </c>
      <c r="C921" s="351"/>
      <c r="D921" s="387"/>
      <c r="E921" s="387"/>
      <c r="F921" s="372"/>
      <c r="G921" s="484">
        <f t="shared" si="131"/>
        <v>0</v>
      </c>
      <c r="H921" s="368"/>
      <c r="I921" s="480"/>
      <c r="J921" s="480"/>
      <c r="K921" s="357"/>
      <c r="L921" s="481" t="str">
        <f t="shared" si="128"/>
        <v/>
      </c>
      <c r="M921" s="482"/>
      <c r="N921" s="484">
        <v>0</v>
      </c>
      <c r="O921" s="482"/>
      <c r="P921" s="485">
        <f>'REC. COSTS'!C921</f>
        <v>0</v>
      </c>
      <c r="Q921" s="520">
        <f t="shared" si="129"/>
        <v>0</v>
      </c>
      <c r="R921" s="173"/>
      <c r="S921" s="173"/>
    </row>
    <row r="922" spans="1:19" s="1" customFormat="1">
      <c r="A922" s="349">
        <v>619081</v>
      </c>
      <c r="B922" s="362" t="s">
        <v>236</v>
      </c>
      <c r="C922" s="351"/>
      <c r="D922" s="387"/>
      <c r="E922" s="387"/>
      <c r="F922" s="372"/>
      <c r="G922" s="484">
        <f t="shared" si="131"/>
        <v>0</v>
      </c>
      <c r="H922" s="368"/>
      <c r="I922" s="480"/>
      <c r="J922" s="480"/>
      <c r="K922" s="357"/>
      <c r="L922" s="481" t="str">
        <f t="shared" si="128"/>
        <v/>
      </c>
      <c r="M922" s="482"/>
      <c r="N922" s="484">
        <v>0</v>
      </c>
      <c r="O922" s="482"/>
      <c r="P922" s="485">
        <f>'REC. COSTS'!C922</f>
        <v>0</v>
      </c>
      <c r="Q922" s="520">
        <f t="shared" si="129"/>
        <v>0</v>
      </c>
      <c r="R922" s="173"/>
      <c r="S922" s="173"/>
    </row>
    <row r="923" spans="1:19" s="1" customFormat="1">
      <c r="A923" s="349">
        <v>619082</v>
      </c>
      <c r="B923" s="362" t="s">
        <v>237</v>
      </c>
      <c r="C923" s="351"/>
      <c r="D923" s="387"/>
      <c r="E923" s="387"/>
      <c r="F923" s="372"/>
      <c r="G923" s="484">
        <f t="shared" si="131"/>
        <v>0</v>
      </c>
      <c r="H923" s="368"/>
      <c r="I923" s="480"/>
      <c r="J923" s="480"/>
      <c r="K923" s="357"/>
      <c r="L923" s="481" t="str">
        <f t="shared" si="128"/>
        <v/>
      </c>
      <c r="M923" s="482"/>
      <c r="N923" s="484">
        <v>0</v>
      </c>
      <c r="O923" s="482"/>
      <c r="P923" s="485">
        <f>'REC. COSTS'!C923</f>
        <v>0</v>
      </c>
      <c r="Q923" s="520">
        <f t="shared" si="129"/>
        <v>0</v>
      </c>
      <c r="R923" s="173"/>
      <c r="S923" s="173"/>
    </row>
    <row r="924" spans="1:19" s="1" customFormat="1">
      <c r="A924" s="349">
        <v>619083</v>
      </c>
      <c r="B924" s="362" t="s">
        <v>238</v>
      </c>
      <c r="C924" s="351"/>
      <c r="D924" s="387"/>
      <c r="E924" s="387"/>
      <c r="F924" s="372"/>
      <c r="G924" s="484">
        <f t="shared" si="131"/>
        <v>0</v>
      </c>
      <c r="H924" s="368"/>
      <c r="I924" s="480"/>
      <c r="J924" s="480"/>
      <c r="K924" s="357"/>
      <c r="L924" s="481" t="str">
        <f t="shared" si="128"/>
        <v/>
      </c>
      <c r="M924" s="482"/>
      <c r="N924" s="484">
        <v>0</v>
      </c>
      <c r="O924" s="482"/>
      <c r="P924" s="485">
        <f>'REC. COSTS'!C924</f>
        <v>0</v>
      </c>
      <c r="Q924" s="520">
        <f t="shared" si="129"/>
        <v>0</v>
      </c>
      <c r="R924" s="173"/>
      <c r="S924" s="173"/>
    </row>
    <row r="925" spans="1:19" s="1" customFormat="1">
      <c r="A925" s="349">
        <v>619084</v>
      </c>
      <c r="B925" s="362" t="s">
        <v>239</v>
      </c>
      <c r="C925" s="351"/>
      <c r="D925" s="387"/>
      <c r="E925" s="387"/>
      <c r="F925" s="372"/>
      <c r="G925" s="484">
        <f t="shared" si="131"/>
        <v>0</v>
      </c>
      <c r="H925" s="368"/>
      <c r="I925" s="480"/>
      <c r="J925" s="480"/>
      <c r="K925" s="357"/>
      <c r="L925" s="481" t="str">
        <f t="shared" si="128"/>
        <v/>
      </c>
      <c r="M925" s="482"/>
      <c r="N925" s="484">
        <v>0</v>
      </c>
      <c r="O925" s="482"/>
      <c r="P925" s="485">
        <f>'REC. COSTS'!C925</f>
        <v>0</v>
      </c>
      <c r="Q925" s="520">
        <f t="shared" si="129"/>
        <v>0</v>
      </c>
      <c r="R925" s="173"/>
      <c r="S925" s="173"/>
    </row>
    <row r="926" spans="1:19" s="1" customFormat="1">
      <c r="A926" s="349">
        <v>619085</v>
      </c>
      <c r="B926" s="362" t="s">
        <v>240</v>
      </c>
      <c r="C926" s="351"/>
      <c r="D926" s="387"/>
      <c r="E926" s="387"/>
      <c r="F926" s="372"/>
      <c r="G926" s="484">
        <f t="shared" si="131"/>
        <v>0</v>
      </c>
      <c r="H926" s="368"/>
      <c r="I926" s="480"/>
      <c r="J926" s="480"/>
      <c r="K926" s="357"/>
      <c r="L926" s="481" t="str">
        <f t="shared" si="128"/>
        <v/>
      </c>
      <c r="M926" s="482"/>
      <c r="N926" s="484">
        <v>0</v>
      </c>
      <c r="O926" s="482"/>
      <c r="P926" s="485">
        <f>'REC. COSTS'!C926</f>
        <v>0</v>
      </c>
      <c r="Q926" s="520">
        <f t="shared" si="129"/>
        <v>0</v>
      </c>
      <c r="R926" s="173"/>
      <c r="S926" s="173"/>
    </row>
    <row r="927" spans="1:19" s="1" customFormat="1">
      <c r="A927" s="349">
        <v>619090</v>
      </c>
      <c r="B927" s="362" t="s">
        <v>241</v>
      </c>
      <c r="C927" s="351"/>
      <c r="D927" s="387"/>
      <c r="E927" s="387"/>
      <c r="F927" s="372"/>
      <c r="G927" s="484">
        <f t="shared" si="131"/>
        <v>0</v>
      </c>
      <c r="H927" s="368"/>
      <c r="I927" s="480"/>
      <c r="J927" s="480"/>
      <c r="K927" s="357"/>
      <c r="L927" s="481" t="str">
        <f t="shared" si="128"/>
        <v/>
      </c>
      <c r="M927" s="482"/>
      <c r="N927" s="484">
        <v>0</v>
      </c>
      <c r="O927" s="482"/>
      <c r="P927" s="485">
        <f>'REC. COSTS'!C927</f>
        <v>0</v>
      </c>
      <c r="Q927" s="520">
        <f t="shared" si="129"/>
        <v>0</v>
      </c>
      <c r="R927" s="173"/>
      <c r="S927" s="173"/>
    </row>
    <row r="928" spans="1:19" s="1" customFormat="1">
      <c r="A928" s="349">
        <v>619093</v>
      </c>
      <c r="B928" s="362" t="s">
        <v>198</v>
      </c>
      <c r="C928" s="351"/>
      <c r="D928" s="387"/>
      <c r="E928" s="387"/>
      <c r="F928" s="372"/>
      <c r="G928" s="484">
        <f t="shared" si="131"/>
        <v>0</v>
      </c>
      <c r="H928" s="368"/>
      <c r="I928" s="480"/>
      <c r="J928" s="480"/>
      <c r="K928" s="357"/>
      <c r="L928" s="481" t="str">
        <f t="shared" si="128"/>
        <v/>
      </c>
      <c r="M928" s="482"/>
      <c r="N928" s="484">
        <v>0</v>
      </c>
      <c r="O928" s="482"/>
      <c r="P928" s="485">
        <f>'REC. COSTS'!C928</f>
        <v>0</v>
      </c>
      <c r="Q928" s="520">
        <f t="shared" si="129"/>
        <v>0</v>
      </c>
      <c r="R928" s="173"/>
      <c r="S928" s="173"/>
    </row>
    <row r="929" spans="1:19" s="1" customFormat="1">
      <c r="A929" s="349">
        <v>619098</v>
      </c>
      <c r="B929" s="374" t="s">
        <v>572</v>
      </c>
      <c r="C929" s="375"/>
      <c r="D929" s="376"/>
      <c r="E929" s="376"/>
      <c r="F929" s="377"/>
      <c r="G929" s="488">
        <f t="shared" si="131"/>
        <v>0</v>
      </c>
      <c r="H929" s="368"/>
      <c r="I929" s="480"/>
      <c r="J929" s="480"/>
      <c r="K929" s="357"/>
      <c r="L929" s="481" t="str">
        <f t="shared" si="128"/>
        <v/>
      </c>
      <c r="M929" s="482"/>
      <c r="N929" s="488">
        <v>0</v>
      </c>
      <c r="O929" s="482"/>
      <c r="P929" s="490">
        <f>'REC. COSTS'!C929</f>
        <v>0</v>
      </c>
      <c r="Q929" s="520">
        <f t="shared" si="129"/>
        <v>0</v>
      </c>
      <c r="R929" s="173"/>
      <c r="S929" s="173"/>
    </row>
    <row r="930" spans="1:19" s="1" customFormat="1" ht="14" thickBot="1">
      <c r="A930" s="379" t="s">
        <v>149</v>
      </c>
      <c r="B930" s="380"/>
      <c r="C930" s="400"/>
      <c r="D930" s="356"/>
      <c r="E930" s="382"/>
      <c r="F930" s="398" t="s">
        <v>722</v>
      </c>
      <c r="G930" s="497">
        <f>SUM(G874:G929)</f>
        <v>0</v>
      </c>
      <c r="H930" s="368"/>
      <c r="I930" s="480"/>
      <c r="J930" s="480"/>
      <c r="K930" s="348"/>
      <c r="L930" s="497">
        <f>SUM(L874:L929)</f>
        <v>0</v>
      </c>
      <c r="M930" s="482"/>
      <c r="N930" s="497">
        <v>0</v>
      </c>
      <c r="O930" s="482"/>
      <c r="P930" s="498">
        <f>SUM(P874:P929)</f>
        <v>0</v>
      </c>
      <c r="Q930" s="520">
        <f t="shared" si="129"/>
        <v>0</v>
      </c>
      <c r="R930" s="173"/>
      <c r="S930" s="173"/>
    </row>
    <row r="931" spans="1:19" s="1" customFormat="1" ht="0.75" customHeight="1" thickTop="1">
      <c r="A931" s="385"/>
      <c r="B931" s="380"/>
      <c r="C931" s="381"/>
      <c r="D931" s="356"/>
      <c r="E931" s="382"/>
      <c r="F931" s="408"/>
      <c r="G931" s="480"/>
      <c r="H931" s="368"/>
      <c r="I931" s="480"/>
      <c r="J931" s="480"/>
      <c r="K931" s="348"/>
      <c r="L931" s="480"/>
      <c r="M931" s="482"/>
      <c r="N931" s="480"/>
      <c r="O931" s="482"/>
      <c r="P931" s="500"/>
      <c r="Q931" s="520"/>
      <c r="R931" s="173"/>
      <c r="S931" s="173"/>
    </row>
    <row r="932" spans="1:19" s="1" customFormat="1" ht="24.75" customHeight="1" thickTop="1">
      <c r="A932" s="345" t="s">
        <v>172</v>
      </c>
      <c r="B932" s="380"/>
      <c r="C932" s="381"/>
      <c r="D932" s="452" t="s">
        <v>41</v>
      </c>
      <c r="E932" s="453" t="s">
        <v>13</v>
      </c>
      <c r="F932" s="452" t="s">
        <v>14</v>
      </c>
      <c r="G932" s="473" t="s">
        <v>15</v>
      </c>
      <c r="H932" s="368"/>
      <c r="I932" s="474" t="s">
        <v>17</v>
      </c>
      <c r="J932" s="474"/>
      <c r="K932" s="348"/>
      <c r="L932" s="473"/>
      <c r="M932" s="476"/>
      <c r="N932" s="473" t="s">
        <v>15</v>
      </c>
      <c r="O932" s="476"/>
      <c r="P932" s="473" t="s">
        <v>740</v>
      </c>
      <c r="Q932" s="520"/>
      <c r="R932" s="173"/>
      <c r="S932" s="173"/>
    </row>
    <row r="933" spans="1:19" s="1" customFormat="1">
      <c r="A933" s="349">
        <v>628699</v>
      </c>
      <c r="B933" s="374" t="s">
        <v>718</v>
      </c>
      <c r="C933" s="410" t="str">
        <f>IF(H2&gt;F933,F933/(H2-F933),"")</f>
        <v/>
      </c>
      <c r="D933" s="376"/>
      <c r="E933" s="376"/>
      <c r="F933" s="377">
        <f>REPORT!M35</f>
        <v>0</v>
      </c>
      <c r="G933" s="488">
        <f>IF(X=0,(IF(Me=0,Sa,Me*Sa)),(IF(Me=0,Sa*X,Me*X*Sa)))</f>
        <v>0</v>
      </c>
      <c r="H933" s="368"/>
      <c r="I933" s="480"/>
      <c r="J933" s="480"/>
      <c r="K933" s="348"/>
      <c r="L933" s="480"/>
      <c r="M933" s="482"/>
      <c r="N933" s="505">
        <v>0</v>
      </c>
      <c r="O933" s="482"/>
      <c r="P933" s="506">
        <f>'REC. COSTS'!C933</f>
        <v>0</v>
      </c>
      <c r="Q933" s="520">
        <f>G933+N933+P933</f>
        <v>0</v>
      </c>
      <c r="R933" s="173"/>
      <c r="S933" s="173"/>
    </row>
    <row r="934" spans="1:19" s="1" customFormat="1" ht="14" thickBot="1">
      <c r="A934" s="379" t="s">
        <v>149</v>
      </c>
      <c r="B934" s="380"/>
      <c r="C934" s="400"/>
      <c r="D934" s="356"/>
      <c r="E934" s="382"/>
      <c r="F934" s="398" t="s">
        <v>722</v>
      </c>
      <c r="G934" s="497">
        <f>SUM(G933:G933)</f>
        <v>0</v>
      </c>
      <c r="H934" s="368"/>
      <c r="I934" s="480"/>
      <c r="J934" s="480"/>
      <c r="K934" s="348"/>
      <c r="L934" s="480"/>
      <c r="M934" s="482"/>
      <c r="N934" s="497">
        <v>0</v>
      </c>
      <c r="O934" s="482"/>
      <c r="P934" s="498">
        <f>SUM(P933:P933)</f>
        <v>0</v>
      </c>
      <c r="Q934" s="520">
        <f>G934+N934+P934</f>
        <v>0</v>
      </c>
      <c r="R934" s="173"/>
      <c r="S934" s="173"/>
    </row>
    <row r="935" spans="1:19" s="1" customFormat="1" ht="0.75" customHeight="1" thickTop="1">
      <c r="A935" s="385"/>
      <c r="B935" s="411"/>
      <c r="C935" s="411"/>
      <c r="D935" s="411"/>
      <c r="E935" s="411"/>
      <c r="F935" s="411"/>
      <c r="G935" s="480"/>
      <c r="H935" s="34"/>
      <c r="I935" s="480"/>
      <c r="J935" s="480"/>
      <c r="K935" s="492"/>
      <c r="L935" s="480"/>
      <c r="M935" s="482"/>
      <c r="N935" s="480"/>
      <c r="O935" s="482"/>
      <c r="P935" s="500"/>
      <c r="Q935" s="520"/>
      <c r="R935" s="173"/>
      <c r="S935" s="173"/>
    </row>
    <row r="936" spans="1:19" s="1" customFormat="1" ht="0.75" customHeight="1">
      <c r="A936" s="412"/>
      <c r="B936" s="386"/>
      <c r="C936" s="17"/>
      <c r="D936" s="37"/>
      <c r="E936" s="54"/>
      <c r="F936" s="31"/>
      <c r="G936" s="480"/>
      <c r="H936" s="29"/>
      <c r="I936" s="480"/>
      <c r="J936" s="480"/>
      <c r="K936" s="492"/>
      <c r="L936" s="480"/>
      <c r="M936" s="482"/>
      <c r="N936" s="480"/>
      <c r="O936" s="482"/>
      <c r="P936" s="500"/>
      <c r="Q936" s="520"/>
      <c r="R936" s="173"/>
      <c r="S936" s="173"/>
    </row>
    <row r="937" spans="1:19" s="1" customFormat="1" ht="14" thickTop="1">
      <c r="A937" s="379"/>
      <c r="B937" s="380"/>
      <c r="C937" s="380"/>
      <c r="D937" s="380"/>
      <c r="E937" s="380"/>
      <c r="F937" s="380"/>
      <c r="G937" s="480"/>
      <c r="H937" s="407"/>
      <c r="I937" s="480"/>
      <c r="J937" s="480"/>
      <c r="K937" s="492"/>
      <c r="L937" s="480"/>
      <c r="M937" s="482"/>
      <c r="N937" s="480"/>
      <c r="O937" s="482"/>
      <c r="P937" s="500"/>
      <c r="Q937" s="520"/>
      <c r="R937" s="173"/>
      <c r="S937" s="173"/>
    </row>
    <row r="938" spans="1:19" s="1" customFormat="1">
      <c r="A938" s="379"/>
      <c r="B938" s="380"/>
      <c r="C938" s="380"/>
      <c r="D938" s="380"/>
      <c r="E938" s="380"/>
      <c r="F938" s="380"/>
      <c r="G938" s="480"/>
      <c r="H938" s="407"/>
      <c r="I938" s="480"/>
      <c r="J938" s="480"/>
      <c r="K938" s="492"/>
      <c r="L938" s="480"/>
      <c r="M938" s="482"/>
      <c r="N938" s="480"/>
      <c r="O938" s="482"/>
      <c r="P938" s="500"/>
      <c r="Q938" s="520"/>
      <c r="R938" s="173"/>
      <c r="S938" s="173"/>
    </row>
    <row r="939" spans="1:19" s="1" customFormat="1">
      <c r="A939" s="379"/>
      <c r="B939" s="380"/>
      <c r="C939" s="380"/>
      <c r="D939" s="380"/>
      <c r="E939" s="380"/>
      <c r="F939" s="380"/>
      <c r="G939" s="480"/>
      <c r="H939" s="407"/>
      <c r="I939" s="480"/>
      <c r="J939" s="480"/>
      <c r="K939" s="492"/>
      <c r="L939" s="480"/>
      <c r="M939" s="482"/>
      <c r="N939" s="480"/>
      <c r="O939" s="482"/>
      <c r="P939" s="500"/>
      <c r="Q939" s="520"/>
      <c r="R939" s="173"/>
      <c r="S939" s="173"/>
    </row>
    <row r="940" spans="1:19" s="1" customFormat="1">
      <c r="A940" s="379"/>
      <c r="B940" s="380"/>
      <c r="C940" s="380"/>
      <c r="D940" s="380"/>
      <c r="E940" s="380"/>
      <c r="F940" s="380"/>
      <c r="G940" s="480"/>
      <c r="H940" s="407"/>
      <c r="I940" s="480"/>
      <c r="J940" s="480"/>
      <c r="K940" s="492"/>
      <c r="L940" s="480"/>
      <c r="M940" s="482"/>
      <c r="N940" s="480"/>
      <c r="O940" s="482"/>
      <c r="P940" s="500"/>
      <c r="Q940" s="520"/>
      <c r="R940" s="173"/>
      <c r="S940" s="173"/>
    </row>
    <row r="941" spans="1:19" s="1" customFormat="1">
      <c r="A941" s="379" t="s">
        <v>149</v>
      </c>
      <c r="B941" s="380"/>
      <c r="C941" s="380"/>
      <c r="D941" s="380"/>
      <c r="E941" s="380"/>
      <c r="F941" s="380"/>
      <c r="G941" s="480"/>
      <c r="H941" s="407"/>
      <c r="I941" s="480"/>
      <c r="J941" s="480"/>
      <c r="K941" s="492"/>
      <c r="L941" s="480"/>
      <c r="M941" s="482"/>
      <c r="N941" s="480"/>
      <c r="O941" s="482"/>
      <c r="P941" s="500"/>
      <c r="Q941" s="520"/>
      <c r="R941" s="173"/>
      <c r="S941" s="173"/>
    </row>
    <row r="942" spans="1:19">
      <c r="A942" s="413"/>
      <c r="B942" s="414"/>
      <c r="C942" s="380"/>
      <c r="D942" s="380"/>
      <c r="E942" s="380"/>
      <c r="F942" s="380"/>
      <c r="G942" s="507"/>
      <c r="H942" s="414"/>
      <c r="I942" s="507"/>
      <c r="J942" s="507"/>
      <c r="K942" s="492"/>
      <c r="L942" s="507"/>
      <c r="M942" s="482"/>
      <c r="N942" s="507"/>
      <c r="O942" s="482"/>
      <c r="P942" s="500"/>
      <c r="Q942" s="520"/>
      <c r="R942" s="173"/>
      <c r="S942" s="173"/>
    </row>
    <row r="943" spans="1:19" ht="189.75" customHeight="1">
      <c r="A943" s="197"/>
      <c r="B943" s="128"/>
      <c r="C943" s="128"/>
      <c r="D943" s="128"/>
      <c r="E943" s="128"/>
      <c r="F943" s="128"/>
      <c r="G943" s="455"/>
      <c r="H943" s="128"/>
      <c r="I943" s="455"/>
      <c r="J943" s="455"/>
      <c r="K943" s="464"/>
      <c r="L943" s="455"/>
      <c r="M943" s="455"/>
      <c r="N943" s="455"/>
      <c r="O943" s="455"/>
      <c r="P943" s="455"/>
      <c r="Q943" s="521"/>
      <c r="R943" s="128"/>
      <c r="S943" s="128"/>
    </row>
    <row r="944" spans="1:19">
      <c r="B944" s="456"/>
      <c r="C944" s="457"/>
      <c r="D944" s="457"/>
      <c r="E944" s="467"/>
      <c r="F944" s="457"/>
      <c r="G944" s="471"/>
      <c r="H944" s="457"/>
      <c r="I944" s="471"/>
      <c r="J944" s="508"/>
      <c r="K944" s="251"/>
      <c r="L944" s="136"/>
      <c r="M944" s="136"/>
      <c r="N944" s="136"/>
      <c r="O944" s="136"/>
      <c r="P944" s="136"/>
      <c r="Q944" s="522"/>
    </row>
    <row r="945" spans="2:17">
      <c r="B945" s="456"/>
      <c r="C945" s="457"/>
      <c r="D945" s="457"/>
      <c r="E945" s="467"/>
      <c r="F945" s="457"/>
      <c r="G945" s="471"/>
      <c r="H945" s="457"/>
      <c r="I945" s="471"/>
      <c r="J945" s="508"/>
      <c r="K945" s="251"/>
      <c r="L945" s="136"/>
      <c r="M945" s="136"/>
      <c r="N945" s="136"/>
      <c r="O945" s="136"/>
      <c r="P945" s="136"/>
      <c r="Q945" s="522"/>
    </row>
    <row r="946" spans="2:17">
      <c r="B946" s="456"/>
      <c r="C946" s="457"/>
      <c r="D946" s="457"/>
      <c r="E946" s="467"/>
      <c r="F946" s="457"/>
      <c r="G946" s="471"/>
      <c r="H946" s="457"/>
      <c r="I946" s="471"/>
      <c r="J946" s="508"/>
      <c r="K946" s="251"/>
      <c r="L946" s="136"/>
      <c r="M946" s="136"/>
      <c r="N946" s="136"/>
      <c r="O946" s="136"/>
      <c r="P946" s="136"/>
      <c r="Q946" s="522"/>
    </row>
    <row r="947" spans="2:17">
      <c r="B947" s="456"/>
      <c r="C947" s="457"/>
      <c r="D947" s="457"/>
      <c r="E947" s="467"/>
      <c r="F947" s="457"/>
      <c r="G947" s="471"/>
      <c r="H947" s="457"/>
      <c r="I947" s="471"/>
      <c r="J947" s="508"/>
      <c r="K947" s="251"/>
      <c r="L947" s="136"/>
      <c r="M947" s="136"/>
      <c r="N947" s="136"/>
      <c r="O947" s="136"/>
      <c r="P947" s="136"/>
      <c r="Q947" s="522"/>
    </row>
    <row r="948" spans="2:17">
      <c r="B948" s="456"/>
      <c r="C948" s="457"/>
      <c r="D948" s="457"/>
      <c r="E948" s="467"/>
      <c r="F948" s="457"/>
      <c r="G948" s="471"/>
      <c r="H948" s="457"/>
      <c r="I948" s="471"/>
      <c r="J948" s="508"/>
      <c r="K948" s="251"/>
      <c r="L948" s="136"/>
      <c r="M948" s="136"/>
      <c r="N948" s="136"/>
      <c r="O948" s="136"/>
      <c r="P948" s="136"/>
      <c r="Q948" s="522"/>
    </row>
    <row r="949" spans="2:17">
      <c r="B949" s="456"/>
      <c r="C949" s="457"/>
      <c r="D949" s="457"/>
      <c r="E949" s="467"/>
      <c r="F949" s="457"/>
      <c r="G949" s="471"/>
      <c r="H949" s="457"/>
      <c r="I949" s="471"/>
      <c r="J949" s="508"/>
      <c r="K949" s="251"/>
      <c r="L949" s="136"/>
      <c r="M949" s="136"/>
      <c r="N949" s="136"/>
      <c r="O949" s="136"/>
      <c r="P949" s="136"/>
      <c r="Q949" s="522"/>
    </row>
    <row r="950" spans="2:17">
      <c r="B950" s="456"/>
      <c r="C950" s="457"/>
      <c r="D950" s="457"/>
      <c r="E950" s="467"/>
      <c r="F950" s="457"/>
      <c r="G950" s="471"/>
      <c r="H950" s="457"/>
      <c r="I950" s="471"/>
      <c r="J950" s="508"/>
      <c r="K950" s="251"/>
      <c r="L950" s="136"/>
      <c r="M950" s="136"/>
      <c r="N950" s="136"/>
      <c r="O950" s="136"/>
      <c r="P950" s="136"/>
      <c r="Q950" s="522"/>
    </row>
    <row r="951" spans="2:17">
      <c r="B951" s="456"/>
      <c r="C951" s="457"/>
      <c r="D951" s="457"/>
      <c r="E951" s="467"/>
      <c r="F951" s="457"/>
      <c r="G951" s="471"/>
      <c r="H951" s="457"/>
      <c r="I951" s="471"/>
      <c r="J951" s="508"/>
      <c r="K951" s="251"/>
      <c r="L951" s="136"/>
      <c r="M951" s="136"/>
      <c r="N951" s="136"/>
      <c r="O951" s="136"/>
      <c r="P951" s="136"/>
      <c r="Q951" s="522"/>
    </row>
    <row r="952" spans="2:17">
      <c r="B952" s="456"/>
      <c r="C952" s="457"/>
      <c r="D952" s="457"/>
      <c r="E952" s="467"/>
      <c r="F952" s="457"/>
      <c r="G952" s="471"/>
      <c r="H952" s="457"/>
      <c r="I952" s="471"/>
      <c r="J952" s="508"/>
      <c r="K952" s="251"/>
      <c r="L952" s="136"/>
      <c r="M952" s="136"/>
      <c r="N952" s="136"/>
      <c r="O952" s="136"/>
      <c r="P952" s="136"/>
      <c r="Q952" s="522"/>
    </row>
    <row r="953" spans="2:17">
      <c r="B953" s="456"/>
      <c r="C953" s="457"/>
      <c r="D953" s="457"/>
      <c r="E953" s="467"/>
      <c r="F953" s="457"/>
      <c r="G953" s="471"/>
      <c r="H953" s="457"/>
      <c r="I953" s="471"/>
      <c r="J953" s="508"/>
      <c r="K953" s="251"/>
      <c r="L953" s="136"/>
      <c r="M953" s="136"/>
      <c r="N953" s="136"/>
      <c r="O953" s="136"/>
      <c r="P953" s="136"/>
      <c r="Q953" s="522"/>
    </row>
    <row r="954" spans="2:17">
      <c r="B954" s="456"/>
      <c r="C954" s="457"/>
      <c r="D954" s="457"/>
      <c r="E954" s="467"/>
      <c r="F954" s="457"/>
      <c r="G954" s="471"/>
      <c r="H954" s="457"/>
      <c r="I954" s="471"/>
      <c r="J954" s="508"/>
      <c r="K954" s="251"/>
      <c r="L954" s="136"/>
      <c r="M954" s="136"/>
      <c r="N954" s="136"/>
      <c r="O954" s="136"/>
      <c r="P954" s="136"/>
      <c r="Q954" s="522"/>
    </row>
    <row r="955" spans="2:17">
      <c r="B955" s="456"/>
      <c r="C955" s="457"/>
      <c r="D955" s="457"/>
      <c r="E955" s="467"/>
      <c r="F955" s="457"/>
      <c r="G955" s="471"/>
      <c r="H955" s="457"/>
      <c r="I955" s="471"/>
      <c r="J955" s="508"/>
      <c r="K955" s="251"/>
      <c r="L955" s="136"/>
      <c r="M955" s="136"/>
      <c r="N955" s="136"/>
      <c r="O955" s="136"/>
      <c r="P955" s="136"/>
      <c r="Q955" s="522"/>
    </row>
    <row r="956" spans="2:17">
      <c r="B956" s="456"/>
      <c r="C956" s="457"/>
      <c r="D956" s="457"/>
      <c r="E956" s="467"/>
      <c r="F956" s="457"/>
      <c r="G956" s="471"/>
      <c r="H956" s="457"/>
      <c r="I956" s="471"/>
      <c r="J956" s="508"/>
      <c r="K956" s="251"/>
      <c r="L956" s="136"/>
      <c r="M956" s="136"/>
      <c r="N956" s="136"/>
      <c r="O956" s="136"/>
      <c r="P956" s="136"/>
      <c r="Q956" s="522"/>
    </row>
    <row r="957" spans="2:17">
      <c r="B957" s="456"/>
      <c r="C957" s="457"/>
      <c r="D957" s="457"/>
      <c r="E957" s="467"/>
      <c r="F957" s="457"/>
      <c r="G957" s="471"/>
      <c r="H957" s="457"/>
      <c r="I957" s="471"/>
      <c r="J957" s="508"/>
      <c r="K957" s="251"/>
      <c r="L957" s="136"/>
      <c r="M957" s="136"/>
      <c r="N957" s="136"/>
      <c r="O957" s="136"/>
      <c r="P957" s="136"/>
      <c r="Q957" s="522"/>
    </row>
    <row r="958" spans="2:17">
      <c r="B958" s="456"/>
      <c r="C958" s="457"/>
      <c r="D958" s="457"/>
      <c r="E958" s="467"/>
      <c r="F958" s="457"/>
      <c r="G958" s="471"/>
      <c r="H958" s="457"/>
      <c r="I958" s="471"/>
      <c r="J958" s="508"/>
      <c r="K958" s="251"/>
      <c r="L958" s="136"/>
      <c r="M958" s="136"/>
      <c r="N958" s="136"/>
      <c r="O958" s="136"/>
      <c r="P958" s="136"/>
      <c r="Q958" s="522"/>
    </row>
    <row r="959" spans="2:17">
      <c r="B959" s="456"/>
      <c r="C959" s="457"/>
      <c r="D959" s="457"/>
      <c r="E959" s="467"/>
      <c r="F959" s="457"/>
      <c r="G959" s="471"/>
      <c r="H959" s="457"/>
      <c r="I959" s="471"/>
      <c r="J959" s="508"/>
      <c r="K959" s="251"/>
      <c r="L959" s="136"/>
      <c r="M959" s="136"/>
      <c r="N959" s="136"/>
      <c r="O959" s="136"/>
      <c r="P959" s="136"/>
      <c r="Q959" s="522"/>
    </row>
    <row r="960" spans="2:17">
      <c r="B960" s="456"/>
      <c r="C960" s="457"/>
      <c r="D960" s="457"/>
      <c r="E960" s="467"/>
      <c r="F960" s="457"/>
      <c r="G960" s="471"/>
      <c r="H960" s="457"/>
      <c r="I960" s="471"/>
      <c r="J960" s="508"/>
      <c r="K960" s="251"/>
      <c r="L960" s="136"/>
      <c r="M960" s="136"/>
      <c r="N960" s="136"/>
      <c r="O960" s="136"/>
      <c r="P960" s="136"/>
      <c r="Q960" s="522"/>
    </row>
    <row r="961" spans="2:17">
      <c r="B961" s="456"/>
      <c r="C961" s="457"/>
      <c r="D961" s="457"/>
      <c r="E961" s="467"/>
      <c r="F961" s="457"/>
      <c r="G961" s="471"/>
      <c r="H961" s="457"/>
      <c r="I961" s="471"/>
      <c r="J961" s="508"/>
      <c r="K961" s="251"/>
      <c r="L961" s="136"/>
      <c r="M961" s="136"/>
      <c r="N961" s="136"/>
      <c r="O961" s="136"/>
      <c r="P961" s="136"/>
      <c r="Q961" s="522"/>
    </row>
    <row r="962" spans="2:17">
      <c r="B962" s="456"/>
      <c r="C962" s="457"/>
      <c r="D962" s="457"/>
      <c r="E962" s="467"/>
      <c r="F962" s="457"/>
      <c r="G962" s="471"/>
      <c r="H962" s="457"/>
      <c r="I962" s="471"/>
      <c r="J962" s="508"/>
      <c r="K962" s="251"/>
      <c r="L962" s="136"/>
      <c r="M962" s="136"/>
      <c r="N962" s="136"/>
      <c r="O962" s="136"/>
      <c r="P962" s="136"/>
      <c r="Q962" s="522"/>
    </row>
    <row r="963" spans="2:17">
      <c r="B963" s="456"/>
      <c r="C963" s="457"/>
      <c r="D963" s="457"/>
      <c r="E963" s="467"/>
      <c r="F963" s="457"/>
      <c r="G963" s="471"/>
      <c r="H963" s="457"/>
      <c r="I963" s="471"/>
      <c r="J963" s="508"/>
      <c r="K963" s="251"/>
      <c r="L963" s="136"/>
      <c r="M963" s="136"/>
      <c r="N963" s="136"/>
      <c r="O963" s="136"/>
      <c r="P963" s="136"/>
      <c r="Q963" s="522"/>
    </row>
    <row r="964" spans="2:17">
      <c r="B964" s="456"/>
      <c r="C964" s="457"/>
      <c r="D964" s="457"/>
      <c r="E964" s="467"/>
      <c r="F964" s="457"/>
      <c r="G964" s="471"/>
      <c r="H964" s="457"/>
      <c r="I964" s="471"/>
      <c r="J964" s="508"/>
      <c r="K964" s="251"/>
      <c r="L964" s="136"/>
      <c r="M964" s="136"/>
      <c r="N964" s="136"/>
      <c r="O964" s="136"/>
      <c r="P964" s="136"/>
      <c r="Q964" s="522"/>
    </row>
    <row r="965" spans="2:17">
      <c r="B965" s="456"/>
      <c r="C965" s="457"/>
      <c r="D965" s="457"/>
      <c r="E965" s="467"/>
      <c r="F965" s="457"/>
      <c r="G965" s="471"/>
      <c r="H965" s="457"/>
      <c r="I965" s="471"/>
      <c r="J965" s="508"/>
      <c r="K965" s="251"/>
      <c r="L965" s="136"/>
      <c r="M965" s="136"/>
      <c r="N965" s="136"/>
      <c r="O965" s="136"/>
      <c r="P965" s="136"/>
      <c r="Q965" s="522"/>
    </row>
    <row r="966" spans="2:17">
      <c r="B966" s="456"/>
      <c r="C966" s="457"/>
      <c r="D966" s="457"/>
      <c r="E966" s="467"/>
      <c r="F966" s="457"/>
      <c r="G966" s="471"/>
      <c r="H966" s="457"/>
      <c r="I966" s="471"/>
      <c r="J966" s="508"/>
      <c r="K966" s="251"/>
      <c r="L966" s="136"/>
      <c r="M966" s="136"/>
      <c r="N966" s="136"/>
      <c r="O966" s="136"/>
      <c r="P966" s="136"/>
      <c r="Q966" s="522"/>
    </row>
    <row r="967" spans="2:17">
      <c r="B967" s="456"/>
      <c r="C967" s="457"/>
      <c r="D967" s="457"/>
      <c r="E967" s="467"/>
      <c r="F967" s="457"/>
      <c r="G967" s="471"/>
      <c r="H967" s="457"/>
      <c r="I967" s="471"/>
      <c r="J967" s="508"/>
      <c r="K967" s="251"/>
      <c r="L967" s="136"/>
      <c r="M967" s="136"/>
      <c r="N967" s="136"/>
      <c r="O967" s="136"/>
      <c r="P967" s="136"/>
      <c r="Q967" s="522"/>
    </row>
    <row r="968" spans="2:17">
      <c r="B968" s="456"/>
      <c r="C968" s="457"/>
      <c r="D968" s="457"/>
      <c r="E968" s="467"/>
      <c r="F968" s="457"/>
      <c r="G968" s="471"/>
      <c r="H968" s="457"/>
      <c r="I968" s="471"/>
      <c r="J968" s="508"/>
      <c r="K968" s="251"/>
      <c r="L968" s="136"/>
      <c r="M968" s="136"/>
      <c r="N968" s="136"/>
      <c r="O968" s="136"/>
      <c r="P968" s="136"/>
      <c r="Q968" s="522"/>
    </row>
    <row r="969" spans="2:17">
      <c r="B969" s="456"/>
      <c r="C969" s="457"/>
      <c r="D969" s="457"/>
      <c r="E969" s="467"/>
      <c r="F969" s="457"/>
      <c r="G969" s="471"/>
      <c r="H969" s="457"/>
      <c r="I969" s="471"/>
      <c r="J969" s="508"/>
      <c r="K969" s="251"/>
      <c r="L969" s="136"/>
      <c r="M969" s="136"/>
      <c r="N969" s="136"/>
      <c r="O969" s="136"/>
      <c r="P969" s="136"/>
      <c r="Q969" s="522"/>
    </row>
    <row r="970" spans="2:17">
      <c r="B970" s="456"/>
      <c r="C970" s="457"/>
      <c r="D970" s="457"/>
      <c r="E970" s="467"/>
      <c r="F970" s="457"/>
      <c r="G970" s="471"/>
      <c r="H970" s="457"/>
      <c r="I970" s="471"/>
      <c r="J970" s="508"/>
      <c r="K970" s="251"/>
      <c r="L970" s="136"/>
      <c r="M970" s="136"/>
      <c r="N970" s="136"/>
      <c r="O970" s="136"/>
      <c r="P970" s="136"/>
      <c r="Q970" s="522"/>
    </row>
    <row r="971" spans="2:17">
      <c r="B971" s="456"/>
      <c r="C971" s="457"/>
      <c r="D971" s="457"/>
      <c r="E971" s="467"/>
      <c r="F971" s="457"/>
      <c r="G971" s="471"/>
      <c r="H971" s="457"/>
      <c r="I971" s="471"/>
      <c r="J971" s="508"/>
      <c r="K971" s="251"/>
      <c r="L971" s="136"/>
      <c r="M971" s="136"/>
      <c r="N971" s="136"/>
      <c r="O971" s="136"/>
      <c r="P971" s="136"/>
      <c r="Q971" s="522"/>
    </row>
    <row r="972" spans="2:17">
      <c r="B972" s="456"/>
      <c r="C972" s="457"/>
      <c r="D972" s="457"/>
      <c r="E972" s="467"/>
      <c r="F972" s="457"/>
      <c r="G972" s="471"/>
      <c r="H972" s="457"/>
      <c r="I972" s="471"/>
      <c r="J972" s="508"/>
      <c r="K972" s="251"/>
      <c r="L972" s="136"/>
      <c r="M972" s="136"/>
      <c r="N972" s="136"/>
      <c r="O972" s="136"/>
      <c r="P972" s="136"/>
      <c r="Q972" s="522"/>
    </row>
    <row r="973" spans="2:17">
      <c r="B973" s="456"/>
      <c r="C973" s="457"/>
      <c r="D973" s="457"/>
      <c r="E973" s="467"/>
      <c r="F973" s="457"/>
      <c r="G973" s="471"/>
      <c r="H973" s="457"/>
      <c r="I973" s="471"/>
      <c r="J973" s="508"/>
      <c r="K973" s="251"/>
      <c r="L973" s="136"/>
      <c r="M973" s="136"/>
      <c r="N973" s="136"/>
      <c r="O973" s="136"/>
      <c r="P973" s="136"/>
      <c r="Q973" s="522"/>
    </row>
    <row r="974" spans="2:17">
      <c r="B974" s="456"/>
      <c r="C974" s="457"/>
      <c r="D974" s="457"/>
      <c r="E974" s="467"/>
      <c r="F974" s="457"/>
      <c r="G974" s="471"/>
      <c r="H974" s="457"/>
      <c r="I974" s="471"/>
      <c r="J974" s="508"/>
      <c r="K974" s="251"/>
      <c r="L974" s="136"/>
      <c r="M974" s="136"/>
      <c r="N974" s="136"/>
      <c r="O974" s="136"/>
      <c r="P974" s="136"/>
      <c r="Q974" s="522"/>
    </row>
    <row r="975" spans="2:17">
      <c r="B975" s="456"/>
      <c r="C975" s="457"/>
      <c r="D975" s="457"/>
      <c r="E975" s="467"/>
      <c r="F975" s="457"/>
      <c r="G975" s="471"/>
      <c r="H975" s="457"/>
      <c r="I975" s="471"/>
      <c r="J975" s="508"/>
      <c r="K975" s="251"/>
      <c r="L975" s="136"/>
      <c r="M975" s="136"/>
      <c r="N975" s="136"/>
      <c r="O975" s="136"/>
      <c r="P975" s="136"/>
      <c r="Q975" s="522"/>
    </row>
    <row r="976" spans="2:17">
      <c r="B976" s="456"/>
      <c r="C976" s="457"/>
      <c r="D976" s="457"/>
      <c r="E976" s="467"/>
      <c r="F976" s="457"/>
      <c r="G976" s="471"/>
      <c r="H976" s="457"/>
      <c r="I976" s="471"/>
      <c r="J976" s="508"/>
      <c r="K976" s="251"/>
      <c r="L976" s="136"/>
      <c r="M976" s="136"/>
      <c r="N976" s="136"/>
      <c r="O976" s="136"/>
      <c r="P976" s="136"/>
      <c r="Q976" s="522"/>
    </row>
    <row r="977" spans="2:17">
      <c r="B977" s="456"/>
      <c r="C977" s="457"/>
      <c r="D977" s="457"/>
      <c r="E977" s="467"/>
      <c r="F977" s="457"/>
      <c r="G977" s="471"/>
      <c r="H977" s="457"/>
      <c r="I977" s="471"/>
      <c r="J977" s="508"/>
      <c r="K977" s="251"/>
      <c r="L977" s="136"/>
      <c r="M977" s="136"/>
      <c r="N977" s="136"/>
      <c r="O977" s="136"/>
      <c r="P977" s="136"/>
      <c r="Q977" s="522"/>
    </row>
    <row r="978" spans="2:17">
      <c r="B978" s="456"/>
      <c r="C978" s="457"/>
      <c r="D978" s="457"/>
      <c r="E978" s="467"/>
      <c r="F978" s="457"/>
      <c r="G978" s="471"/>
      <c r="H978" s="457"/>
      <c r="I978" s="471"/>
      <c r="J978" s="508"/>
      <c r="K978" s="251"/>
      <c r="L978" s="136"/>
      <c r="M978" s="136"/>
      <c r="N978" s="136"/>
      <c r="O978" s="136"/>
      <c r="P978" s="136"/>
      <c r="Q978" s="522"/>
    </row>
    <row r="979" spans="2:17">
      <c r="B979" s="456"/>
      <c r="C979" s="457"/>
      <c r="D979" s="457"/>
      <c r="E979" s="467"/>
      <c r="F979" s="457"/>
      <c r="G979" s="471"/>
      <c r="H979" s="457"/>
      <c r="I979" s="471"/>
      <c r="J979" s="508"/>
      <c r="K979" s="251"/>
      <c r="L979" s="136"/>
      <c r="M979" s="136"/>
      <c r="N979" s="136"/>
      <c r="O979" s="136"/>
      <c r="P979" s="136"/>
      <c r="Q979" s="522"/>
    </row>
    <row r="980" spans="2:17">
      <c r="B980" s="456"/>
      <c r="C980" s="457"/>
      <c r="D980" s="457"/>
      <c r="E980" s="467"/>
      <c r="F980" s="457"/>
      <c r="G980" s="471"/>
      <c r="H980" s="457"/>
      <c r="I980" s="471"/>
      <c r="J980" s="508"/>
      <c r="K980" s="251"/>
      <c r="L980" s="136"/>
      <c r="M980" s="136"/>
      <c r="N980" s="136"/>
      <c r="O980" s="136"/>
      <c r="P980" s="136"/>
      <c r="Q980" s="522"/>
    </row>
    <row r="981" spans="2:17">
      <c r="B981" s="456"/>
      <c r="C981" s="457"/>
      <c r="D981" s="457"/>
      <c r="E981" s="467"/>
      <c r="F981" s="457"/>
      <c r="G981" s="471"/>
      <c r="H981" s="457"/>
      <c r="I981" s="471"/>
      <c r="J981" s="508"/>
      <c r="K981" s="251"/>
      <c r="L981" s="136"/>
      <c r="M981" s="136"/>
      <c r="N981" s="136"/>
      <c r="O981" s="136"/>
      <c r="P981" s="136"/>
      <c r="Q981" s="522"/>
    </row>
    <row r="982" spans="2:17">
      <c r="B982" s="456"/>
      <c r="C982" s="457"/>
      <c r="D982" s="457"/>
      <c r="E982" s="467"/>
      <c r="F982" s="457"/>
      <c r="G982" s="471"/>
      <c r="H982" s="457"/>
      <c r="I982" s="471"/>
      <c r="J982" s="508"/>
      <c r="K982" s="251"/>
      <c r="L982" s="136"/>
      <c r="M982" s="136"/>
      <c r="N982" s="136"/>
      <c r="O982" s="136"/>
      <c r="P982" s="136"/>
      <c r="Q982" s="522"/>
    </row>
    <row r="983" spans="2:17">
      <c r="B983" s="456"/>
      <c r="C983" s="457"/>
      <c r="D983" s="457"/>
      <c r="E983" s="467"/>
      <c r="F983" s="457"/>
      <c r="G983" s="471"/>
      <c r="H983" s="457"/>
      <c r="I983" s="471"/>
      <c r="J983" s="508"/>
      <c r="K983" s="251"/>
      <c r="L983" s="136"/>
      <c r="M983" s="136"/>
      <c r="N983" s="136"/>
      <c r="O983" s="136"/>
      <c r="P983" s="136"/>
      <c r="Q983" s="522"/>
    </row>
    <row r="984" spans="2:17">
      <c r="B984" s="456"/>
      <c r="C984" s="457"/>
      <c r="D984" s="457"/>
      <c r="E984" s="467"/>
      <c r="F984" s="457"/>
      <c r="G984" s="471"/>
      <c r="H984" s="457"/>
      <c r="I984" s="471"/>
      <c r="J984" s="508"/>
      <c r="K984" s="251"/>
      <c r="L984" s="136"/>
      <c r="M984" s="136"/>
      <c r="N984" s="136"/>
      <c r="O984" s="136"/>
      <c r="P984" s="136"/>
      <c r="Q984" s="522"/>
    </row>
    <row r="985" spans="2:17">
      <c r="B985" s="456"/>
      <c r="C985" s="457"/>
      <c r="D985" s="457"/>
      <c r="E985" s="467"/>
      <c r="F985" s="457"/>
      <c r="G985" s="471"/>
      <c r="H985" s="457"/>
      <c r="I985" s="471"/>
      <c r="J985" s="508"/>
      <c r="K985" s="251"/>
      <c r="L985" s="136"/>
      <c r="M985" s="136"/>
      <c r="N985" s="136"/>
      <c r="O985" s="136"/>
      <c r="P985" s="136"/>
      <c r="Q985" s="522"/>
    </row>
    <row r="986" spans="2:17">
      <c r="B986" s="456"/>
      <c r="C986" s="457"/>
      <c r="D986" s="457"/>
      <c r="E986" s="467"/>
      <c r="F986" s="457"/>
      <c r="G986" s="471"/>
      <c r="H986" s="457"/>
      <c r="I986" s="471"/>
      <c r="J986" s="508"/>
      <c r="K986" s="251"/>
      <c r="L986" s="136"/>
      <c r="M986" s="136"/>
      <c r="N986" s="136"/>
      <c r="O986" s="136"/>
      <c r="P986" s="136"/>
      <c r="Q986" s="522"/>
    </row>
    <row r="987" spans="2:17">
      <c r="B987" s="456"/>
      <c r="C987" s="457"/>
      <c r="D987" s="457"/>
      <c r="E987" s="467"/>
      <c r="F987" s="457"/>
      <c r="G987" s="471"/>
      <c r="H987" s="457"/>
      <c r="I987" s="471"/>
      <c r="J987" s="508"/>
      <c r="K987" s="251"/>
      <c r="L987" s="136"/>
      <c r="M987" s="136"/>
      <c r="N987" s="136"/>
      <c r="O987" s="136"/>
      <c r="P987" s="136"/>
      <c r="Q987" s="522"/>
    </row>
    <row r="988" spans="2:17">
      <c r="B988" s="456"/>
      <c r="C988" s="457"/>
      <c r="D988" s="457"/>
      <c r="E988" s="467"/>
      <c r="F988" s="457"/>
      <c r="G988" s="471"/>
      <c r="H988" s="457"/>
      <c r="I988" s="471"/>
      <c r="J988" s="508"/>
      <c r="K988" s="251"/>
      <c r="L988" s="136"/>
      <c r="M988" s="136"/>
      <c r="N988" s="136"/>
      <c r="O988" s="136"/>
      <c r="P988" s="136"/>
      <c r="Q988" s="522"/>
    </row>
    <row r="989" spans="2:17">
      <c r="B989" s="456"/>
      <c r="C989" s="457"/>
      <c r="D989" s="457"/>
      <c r="E989" s="467"/>
      <c r="F989" s="457"/>
      <c r="G989" s="471"/>
      <c r="H989" s="457"/>
      <c r="I989" s="471"/>
      <c r="J989" s="508"/>
      <c r="K989" s="251"/>
      <c r="L989" s="136"/>
      <c r="M989" s="136"/>
      <c r="N989" s="136"/>
      <c r="O989" s="136"/>
      <c r="P989" s="136"/>
      <c r="Q989" s="522"/>
    </row>
    <row r="990" spans="2:17">
      <c r="B990" s="456"/>
      <c r="C990" s="457"/>
      <c r="D990" s="457"/>
      <c r="E990" s="467"/>
      <c r="F990" s="457"/>
      <c r="G990" s="471"/>
      <c r="H990" s="457"/>
      <c r="I990" s="471"/>
      <c r="J990" s="508"/>
      <c r="K990" s="251"/>
      <c r="L990" s="136"/>
      <c r="M990" s="136"/>
      <c r="N990" s="136"/>
      <c r="O990" s="136"/>
      <c r="P990" s="136"/>
      <c r="Q990" s="522"/>
    </row>
    <row r="991" spans="2:17">
      <c r="B991" s="456"/>
      <c r="C991" s="457"/>
      <c r="D991" s="457"/>
      <c r="E991" s="467"/>
      <c r="F991" s="457"/>
      <c r="G991" s="471"/>
      <c r="H991" s="457"/>
      <c r="I991" s="471"/>
      <c r="J991" s="508"/>
      <c r="K991" s="251"/>
      <c r="L991" s="136"/>
      <c r="M991" s="136"/>
      <c r="N991" s="136"/>
      <c r="O991" s="136"/>
      <c r="P991" s="136"/>
      <c r="Q991" s="522"/>
    </row>
    <row r="992" spans="2:17">
      <c r="B992" s="456"/>
      <c r="C992" s="457"/>
      <c r="D992" s="457"/>
      <c r="E992" s="467"/>
      <c r="F992" s="457"/>
      <c r="G992" s="471"/>
      <c r="H992" s="457"/>
      <c r="I992" s="471"/>
      <c r="J992" s="508"/>
      <c r="K992" s="251"/>
      <c r="L992" s="136"/>
      <c r="M992" s="136"/>
      <c r="N992" s="136"/>
      <c r="O992" s="136"/>
      <c r="P992" s="136"/>
      <c r="Q992" s="522"/>
    </row>
    <row r="993" spans="2:17">
      <c r="B993" s="456"/>
      <c r="C993" s="457"/>
      <c r="D993" s="457"/>
      <c r="E993" s="467"/>
      <c r="F993" s="457"/>
      <c r="G993" s="471"/>
      <c r="H993" s="457"/>
      <c r="I993" s="471"/>
      <c r="J993" s="508"/>
      <c r="K993" s="251"/>
      <c r="L993" s="136"/>
      <c r="M993" s="136"/>
      <c r="N993" s="136"/>
      <c r="O993" s="136"/>
      <c r="P993" s="136"/>
      <c r="Q993" s="522"/>
    </row>
    <row r="994" spans="2:17">
      <c r="B994" s="456"/>
      <c r="C994" s="457"/>
      <c r="D994" s="457"/>
      <c r="E994" s="467"/>
      <c r="F994" s="457"/>
      <c r="G994" s="471"/>
      <c r="H994" s="457"/>
      <c r="I994" s="471"/>
      <c r="J994" s="508"/>
      <c r="K994" s="251"/>
      <c r="L994" s="136"/>
      <c r="M994" s="136"/>
      <c r="N994" s="136"/>
      <c r="O994" s="136"/>
      <c r="P994" s="136"/>
      <c r="Q994" s="522"/>
    </row>
    <row r="995" spans="2:17">
      <c r="B995" s="456"/>
      <c r="C995" s="457"/>
      <c r="D995" s="457"/>
      <c r="E995" s="467"/>
      <c r="F995" s="457"/>
      <c r="G995" s="471"/>
      <c r="H995" s="457"/>
      <c r="I995" s="471"/>
      <c r="J995" s="508"/>
      <c r="K995" s="251"/>
      <c r="L995" s="136"/>
      <c r="M995" s="136"/>
      <c r="N995" s="136"/>
      <c r="O995" s="136"/>
      <c r="P995" s="136"/>
      <c r="Q995" s="522"/>
    </row>
    <row r="996" spans="2:17">
      <c r="B996" s="456"/>
      <c r="C996" s="457"/>
      <c r="D996" s="457"/>
      <c r="E996" s="467"/>
      <c r="F996" s="457"/>
      <c r="G996" s="471"/>
      <c r="H996" s="457"/>
      <c r="I996" s="471"/>
      <c r="J996" s="508"/>
      <c r="K996" s="251"/>
      <c r="L996" s="136"/>
      <c r="M996" s="136"/>
      <c r="N996" s="136"/>
      <c r="O996" s="136"/>
      <c r="P996" s="136"/>
      <c r="Q996" s="522"/>
    </row>
    <row r="997" spans="2:17">
      <c r="B997" s="456"/>
      <c r="C997" s="457"/>
      <c r="D997" s="457"/>
      <c r="E997" s="467"/>
      <c r="F997" s="457"/>
      <c r="G997" s="471"/>
      <c r="H997" s="457"/>
      <c r="I997" s="471"/>
      <c r="J997" s="508"/>
      <c r="K997" s="251"/>
      <c r="L997" s="136"/>
      <c r="M997" s="136"/>
      <c r="N997" s="136"/>
      <c r="O997" s="136"/>
      <c r="P997" s="136"/>
      <c r="Q997" s="522"/>
    </row>
    <row r="998" spans="2:17">
      <c r="B998" s="456"/>
      <c r="C998" s="457"/>
      <c r="D998" s="457"/>
      <c r="E998" s="467"/>
      <c r="F998" s="457"/>
      <c r="G998" s="471"/>
      <c r="H998" s="457"/>
      <c r="I998" s="471"/>
      <c r="J998" s="508"/>
      <c r="K998" s="251"/>
      <c r="L998" s="136"/>
      <c r="M998" s="136"/>
      <c r="N998" s="136"/>
      <c r="O998" s="136"/>
      <c r="P998" s="136"/>
      <c r="Q998" s="522"/>
    </row>
    <row r="999" spans="2:17">
      <c r="B999" s="456"/>
      <c r="C999" s="457"/>
      <c r="D999" s="457"/>
      <c r="E999" s="467"/>
      <c r="F999" s="457"/>
      <c r="G999" s="471"/>
      <c r="H999" s="457"/>
      <c r="I999" s="471"/>
      <c r="J999" s="508"/>
      <c r="K999" s="251"/>
      <c r="L999" s="136"/>
      <c r="M999" s="136"/>
      <c r="N999" s="136"/>
      <c r="O999" s="136"/>
      <c r="P999" s="136"/>
      <c r="Q999" s="522"/>
    </row>
    <row r="1000" spans="2:17">
      <c r="B1000" s="456"/>
      <c r="C1000" s="457"/>
      <c r="D1000" s="457"/>
      <c r="E1000" s="467"/>
      <c r="F1000" s="457"/>
      <c r="G1000" s="471"/>
      <c r="H1000" s="457"/>
      <c r="I1000" s="471"/>
      <c r="J1000" s="508"/>
      <c r="K1000" s="251"/>
      <c r="L1000" s="136"/>
      <c r="M1000" s="136"/>
      <c r="N1000" s="136"/>
      <c r="O1000" s="136"/>
      <c r="P1000" s="136"/>
      <c r="Q1000" s="522"/>
    </row>
    <row r="1001" spans="2:17">
      <c r="B1001" s="456"/>
      <c r="C1001" s="457"/>
      <c r="D1001" s="457"/>
      <c r="E1001" s="467"/>
      <c r="F1001" s="457"/>
      <c r="G1001" s="471"/>
      <c r="H1001" s="457"/>
      <c r="I1001" s="471"/>
      <c r="J1001" s="508"/>
      <c r="K1001" s="251"/>
      <c r="L1001" s="136"/>
      <c r="M1001" s="136"/>
      <c r="N1001" s="136"/>
      <c r="O1001" s="136"/>
      <c r="P1001" s="136"/>
      <c r="Q1001" s="522"/>
    </row>
    <row r="1002" spans="2:17">
      <c r="B1002" s="456"/>
      <c r="C1002" s="457"/>
      <c r="D1002" s="457"/>
      <c r="E1002" s="467"/>
      <c r="F1002" s="457"/>
      <c r="G1002" s="471"/>
      <c r="H1002" s="457"/>
      <c r="I1002" s="471"/>
      <c r="J1002" s="508"/>
      <c r="K1002" s="251"/>
      <c r="L1002" s="136"/>
      <c r="M1002" s="136"/>
      <c r="N1002" s="136"/>
      <c r="O1002" s="136"/>
      <c r="P1002" s="136"/>
      <c r="Q1002" s="522"/>
    </row>
    <row r="1003" spans="2:17">
      <c r="B1003" s="456"/>
      <c r="C1003" s="457"/>
      <c r="D1003" s="457"/>
      <c r="E1003" s="467"/>
      <c r="F1003" s="457"/>
      <c r="G1003" s="471"/>
      <c r="H1003" s="457"/>
      <c r="I1003" s="471"/>
      <c r="J1003" s="508"/>
      <c r="K1003" s="251"/>
      <c r="L1003" s="136"/>
      <c r="M1003" s="136"/>
      <c r="N1003" s="136"/>
      <c r="O1003" s="136"/>
      <c r="P1003" s="136"/>
      <c r="Q1003" s="522"/>
    </row>
    <row r="1004" spans="2:17">
      <c r="B1004" s="456"/>
      <c r="C1004" s="457"/>
      <c r="D1004" s="457"/>
      <c r="E1004" s="467"/>
      <c r="F1004" s="457"/>
      <c r="G1004" s="471"/>
      <c r="H1004" s="457"/>
      <c r="I1004" s="471"/>
      <c r="J1004" s="508"/>
      <c r="K1004" s="251"/>
      <c r="L1004" s="136"/>
      <c r="M1004" s="136"/>
      <c r="N1004" s="136"/>
      <c r="O1004" s="136"/>
      <c r="P1004" s="136"/>
      <c r="Q1004" s="522"/>
    </row>
    <row r="1005" spans="2:17">
      <c r="B1005" s="456"/>
      <c r="C1005" s="457"/>
      <c r="D1005" s="457"/>
      <c r="E1005" s="467"/>
      <c r="F1005" s="457"/>
      <c r="G1005" s="471"/>
      <c r="H1005" s="457"/>
      <c r="I1005" s="471"/>
      <c r="J1005" s="508"/>
      <c r="K1005" s="251"/>
      <c r="L1005" s="136"/>
      <c r="M1005" s="136"/>
      <c r="N1005" s="136"/>
      <c r="O1005" s="136"/>
      <c r="P1005" s="136"/>
      <c r="Q1005" s="522"/>
    </row>
    <row r="1006" spans="2:17">
      <c r="B1006" s="456"/>
      <c r="C1006" s="457"/>
      <c r="D1006" s="457"/>
      <c r="E1006" s="467"/>
      <c r="F1006" s="457"/>
      <c r="G1006" s="471"/>
      <c r="H1006" s="457"/>
      <c r="I1006" s="471"/>
      <c r="J1006" s="508"/>
      <c r="K1006" s="251"/>
      <c r="L1006" s="136"/>
      <c r="M1006" s="136"/>
      <c r="N1006" s="136"/>
      <c r="O1006" s="136"/>
      <c r="P1006" s="136"/>
      <c r="Q1006" s="522"/>
    </row>
    <row r="1007" spans="2:17">
      <c r="B1007" s="456"/>
      <c r="C1007" s="457"/>
      <c r="D1007" s="457"/>
      <c r="E1007" s="467"/>
      <c r="F1007" s="457"/>
      <c r="G1007" s="471"/>
      <c r="H1007" s="457"/>
      <c r="I1007" s="471"/>
      <c r="J1007" s="508"/>
      <c r="K1007" s="251"/>
      <c r="L1007" s="136"/>
      <c r="M1007" s="136"/>
      <c r="N1007" s="136"/>
      <c r="O1007" s="136"/>
      <c r="P1007" s="136"/>
      <c r="Q1007" s="522"/>
    </row>
    <row r="1008" spans="2:17">
      <c r="B1008" s="456"/>
      <c r="C1008" s="457"/>
      <c r="D1008" s="457"/>
      <c r="E1008" s="467"/>
      <c r="F1008" s="457"/>
      <c r="G1008" s="471"/>
      <c r="H1008" s="457"/>
      <c r="I1008" s="471"/>
      <c r="J1008" s="508"/>
      <c r="K1008" s="251"/>
      <c r="L1008" s="136"/>
      <c r="M1008" s="136"/>
      <c r="N1008" s="136"/>
      <c r="O1008" s="136"/>
      <c r="P1008" s="136"/>
      <c r="Q1008" s="522"/>
    </row>
    <row r="1009" spans="2:17">
      <c r="B1009" s="456"/>
      <c r="C1009" s="457"/>
      <c r="D1009" s="457"/>
      <c r="E1009" s="467"/>
      <c r="F1009" s="457"/>
      <c r="G1009" s="471"/>
      <c r="H1009" s="457"/>
      <c r="I1009" s="471"/>
      <c r="J1009" s="508"/>
      <c r="K1009" s="251"/>
      <c r="L1009" s="136"/>
      <c r="M1009" s="136"/>
      <c r="N1009" s="136"/>
      <c r="O1009" s="136"/>
      <c r="P1009" s="136"/>
      <c r="Q1009" s="522"/>
    </row>
    <row r="1010" spans="2:17">
      <c r="B1010" s="456"/>
      <c r="C1010" s="457"/>
      <c r="D1010" s="457"/>
      <c r="E1010" s="467"/>
      <c r="F1010" s="457"/>
      <c r="G1010" s="471"/>
      <c r="H1010" s="457"/>
      <c r="I1010" s="471"/>
      <c r="J1010" s="508"/>
      <c r="K1010" s="251"/>
      <c r="L1010" s="136"/>
      <c r="M1010" s="136"/>
      <c r="N1010" s="136"/>
      <c r="O1010" s="136"/>
      <c r="P1010" s="136"/>
      <c r="Q1010" s="522"/>
    </row>
    <row r="1011" spans="2:17">
      <c r="B1011" s="456"/>
      <c r="C1011" s="457"/>
      <c r="D1011" s="457"/>
      <c r="E1011" s="467"/>
      <c r="F1011" s="457"/>
      <c r="G1011" s="471"/>
      <c r="H1011" s="457"/>
      <c r="I1011" s="471"/>
      <c r="J1011" s="508"/>
      <c r="K1011" s="251"/>
      <c r="L1011" s="136"/>
      <c r="M1011" s="136"/>
      <c r="N1011" s="136"/>
      <c r="O1011" s="136"/>
      <c r="P1011" s="136"/>
      <c r="Q1011" s="522"/>
    </row>
    <row r="1012" spans="2:17">
      <c r="B1012" s="456"/>
      <c r="C1012" s="457"/>
      <c r="D1012" s="457"/>
      <c r="E1012" s="467"/>
      <c r="F1012" s="457"/>
      <c r="G1012" s="471"/>
      <c r="H1012" s="457"/>
      <c r="I1012" s="471"/>
      <c r="J1012" s="508"/>
      <c r="K1012" s="251"/>
      <c r="L1012" s="136"/>
      <c r="M1012" s="136"/>
      <c r="N1012" s="136"/>
      <c r="O1012" s="136"/>
      <c r="P1012" s="136"/>
      <c r="Q1012" s="522"/>
    </row>
    <row r="1013" spans="2:17">
      <c r="B1013" s="456"/>
      <c r="C1013" s="457"/>
      <c r="D1013" s="457"/>
      <c r="E1013" s="467"/>
      <c r="F1013" s="457"/>
      <c r="G1013" s="471"/>
      <c r="H1013" s="457"/>
      <c r="I1013" s="471"/>
      <c r="J1013" s="508"/>
      <c r="K1013" s="251"/>
      <c r="L1013" s="136"/>
      <c r="M1013" s="136"/>
      <c r="N1013" s="136"/>
      <c r="O1013" s="136"/>
      <c r="P1013" s="136"/>
      <c r="Q1013" s="522"/>
    </row>
    <row r="1014" spans="2:17">
      <c r="B1014" s="456"/>
      <c r="C1014" s="457"/>
      <c r="D1014" s="457"/>
      <c r="E1014" s="467"/>
      <c r="F1014" s="457"/>
      <c r="G1014" s="471"/>
      <c r="H1014" s="457"/>
      <c r="I1014" s="471"/>
      <c r="J1014" s="508"/>
      <c r="K1014" s="251"/>
      <c r="L1014" s="136"/>
      <c r="M1014" s="136"/>
      <c r="N1014" s="136"/>
      <c r="O1014" s="136"/>
      <c r="P1014" s="136"/>
      <c r="Q1014" s="522"/>
    </row>
    <row r="1015" spans="2:17">
      <c r="B1015" s="456"/>
      <c r="C1015" s="457"/>
      <c r="D1015" s="457"/>
      <c r="E1015" s="467"/>
      <c r="F1015" s="457"/>
      <c r="G1015" s="471"/>
      <c r="H1015" s="457"/>
      <c r="I1015" s="471"/>
      <c r="J1015" s="508"/>
      <c r="K1015" s="251"/>
      <c r="L1015" s="136"/>
      <c r="M1015" s="136"/>
      <c r="N1015" s="136"/>
      <c r="O1015" s="136"/>
      <c r="P1015" s="136"/>
      <c r="Q1015" s="522"/>
    </row>
    <row r="1016" spans="2:17">
      <c r="B1016" s="456"/>
      <c r="C1016" s="457"/>
      <c r="D1016" s="457"/>
      <c r="E1016" s="467"/>
      <c r="F1016" s="457"/>
      <c r="G1016" s="471"/>
      <c r="H1016" s="457"/>
      <c r="I1016" s="471"/>
      <c r="J1016" s="508"/>
      <c r="K1016" s="251"/>
      <c r="L1016" s="136"/>
      <c r="M1016" s="136"/>
      <c r="N1016" s="136"/>
      <c r="O1016" s="136"/>
      <c r="P1016" s="136"/>
      <c r="Q1016" s="522"/>
    </row>
    <row r="1017" spans="2:17">
      <c r="B1017" s="456"/>
      <c r="C1017" s="457"/>
      <c r="D1017" s="457"/>
      <c r="E1017" s="467"/>
      <c r="F1017" s="457"/>
      <c r="G1017" s="471"/>
      <c r="H1017" s="457"/>
      <c r="I1017" s="471"/>
      <c r="J1017" s="508"/>
      <c r="K1017" s="251"/>
      <c r="L1017" s="136"/>
      <c r="M1017" s="136"/>
      <c r="N1017" s="136"/>
      <c r="O1017" s="136"/>
      <c r="P1017" s="136"/>
      <c r="Q1017" s="522"/>
    </row>
    <row r="1018" spans="2:17">
      <c r="B1018" s="456"/>
      <c r="C1018" s="457"/>
      <c r="D1018" s="457"/>
      <c r="E1018" s="467"/>
      <c r="F1018" s="457"/>
      <c r="G1018" s="471"/>
      <c r="H1018" s="457"/>
      <c r="I1018" s="471"/>
      <c r="J1018" s="508"/>
      <c r="K1018" s="251"/>
      <c r="L1018" s="136"/>
      <c r="M1018" s="136"/>
      <c r="N1018" s="136"/>
      <c r="O1018" s="136"/>
      <c r="P1018" s="136"/>
      <c r="Q1018" s="522"/>
    </row>
    <row r="1019" spans="2:17">
      <c r="B1019" s="456"/>
      <c r="C1019" s="457"/>
      <c r="D1019" s="457"/>
      <c r="E1019" s="467"/>
      <c r="F1019" s="457"/>
      <c r="G1019" s="471"/>
      <c r="H1019" s="457"/>
      <c r="I1019" s="471"/>
      <c r="J1019" s="508"/>
      <c r="K1019" s="251"/>
      <c r="L1019" s="136"/>
      <c r="M1019" s="136"/>
      <c r="N1019" s="136"/>
      <c r="O1019" s="136"/>
      <c r="P1019" s="136"/>
      <c r="Q1019" s="522"/>
    </row>
    <row r="1020" spans="2:17">
      <c r="B1020" s="456"/>
      <c r="C1020" s="457"/>
      <c r="D1020" s="457"/>
      <c r="E1020" s="467"/>
      <c r="F1020" s="457"/>
      <c r="G1020" s="471"/>
      <c r="H1020" s="457"/>
      <c r="I1020" s="471"/>
      <c r="J1020" s="508"/>
      <c r="K1020" s="251"/>
      <c r="L1020" s="136"/>
      <c r="M1020" s="136"/>
      <c r="N1020" s="136"/>
      <c r="O1020" s="136"/>
      <c r="P1020" s="136"/>
      <c r="Q1020" s="522"/>
    </row>
    <row r="1021" spans="2:17">
      <c r="B1021" s="456"/>
      <c r="C1021" s="457"/>
      <c r="D1021" s="457"/>
      <c r="E1021" s="467"/>
      <c r="F1021" s="457"/>
      <c r="G1021" s="471"/>
      <c r="H1021" s="457"/>
      <c r="I1021" s="471"/>
      <c r="J1021" s="508"/>
      <c r="K1021" s="251"/>
      <c r="L1021" s="136"/>
      <c r="M1021" s="136"/>
      <c r="N1021" s="136"/>
      <c r="O1021" s="136"/>
      <c r="P1021" s="136"/>
      <c r="Q1021" s="522"/>
    </row>
    <row r="1022" spans="2:17">
      <c r="B1022" s="456"/>
      <c r="C1022" s="457"/>
      <c r="D1022" s="457"/>
      <c r="E1022" s="467"/>
      <c r="F1022" s="457"/>
      <c r="G1022" s="471"/>
      <c r="H1022" s="457"/>
      <c r="I1022" s="471"/>
      <c r="J1022" s="508"/>
      <c r="K1022" s="251"/>
      <c r="L1022" s="136"/>
      <c r="M1022" s="136"/>
      <c r="N1022" s="136"/>
      <c r="O1022" s="136"/>
      <c r="P1022" s="136"/>
      <c r="Q1022" s="522"/>
    </row>
    <row r="1023" spans="2:17">
      <c r="B1023" s="456"/>
      <c r="C1023" s="457"/>
      <c r="D1023" s="457"/>
      <c r="E1023" s="467"/>
      <c r="F1023" s="457"/>
      <c r="G1023" s="471"/>
      <c r="H1023" s="457"/>
      <c r="I1023" s="471"/>
      <c r="J1023" s="508"/>
      <c r="K1023" s="251"/>
      <c r="L1023" s="136"/>
      <c r="M1023" s="136"/>
      <c r="N1023" s="136"/>
      <c r="O1023" s="136"/>
      <c r="P1023" s="136"/>
      <c r="Q1023" s="522"/>
    </row>
    <row r="1024" spans="2:17">
      <c r="B1024" s="456"/>
      <c r="C1024" s="457"/>
      <c r="D1024" s="457"/>
      <c r="E1024" s="467"/>
      <c r="F1024" s="457"/>
      <c r="G1024" s="471"/>
      <c r="H1024" s="457"/>
      <c r="I1024" s="471"/>
      <c r="J1024" s="508"/>
      <c r="K1024" s="251"/>
      <c r="L1024" s="136"/>
      <c r="M1024" s="136"/>
      <c r="N1024" s="136"/>
      <c r="O1024" s="136"/>
      <c r="P1024" s="136"/>
      <c r="Q1024" s="522"/>
    </row>
    <row r="1025" spans="2:17">
      <c r="B1025" s="456"/>
      <c r="C1025" s="457"/>
      <c r="D1025" s="457"/>
      <c r="E1025" s="467"/>
      <c r="F1025" s="457"/>
      <c r="G1025" s="471"/>
      <c r="H1025" s="457"/>
      <c r="I1025" s="471"/>
      <c r="J1025" s="508"/>
      <c r="K1025" s="251"/>
      <c r="L1025" s="136"/>
      <c r="M1025" s="136"/>
      <c r="N1025" s="136"/>
      <c r="O1025" s="136"/>
      <c r="P1025" s="136"/>
      <c r="Q1025" s="522"/>
    </row>
    <row r="1026" spans="2:17">
      <c r="B1026" s="456"/>
      <c r="C1026" s="457"/>
      <c r="D1026" s="457"/>
      <c r="E1026" s="467"/>
      <c r="F1026" s="457"/>
      <c r="G1026" s="471"/>
      <c r="H1026" s="457"/>
      <c r="I1026" s="471"/>
      <c r="J1026" s="508"/>
      <c r="K1026" s="251"/>
      <c r="L1026" s="136"/>
      <c r="M1026" s="136"/>
      <c r="N1026" s="136"/>
      <c r="O1026" s="136"/>
      <c r="P1026" s="136"/>
      <c r="Q1026" s="522"/>
    </row>
    <row r="1027" spans="2:17">
      <c r="B1027" s="456"/>
      <c r="C1027" s="457"/>
      <c r="D1027" s="457"/>
      <c r="E1027" s="467"/>
      <c r="F1027" s="457"/>
      <c r="G1027" s="471"/>
      <c r="H1027" s="457"/>
      <c r="I1027" s="471"/>
      <c r="J1027" s="508"/>
      <c r="K1027" s="251"/>
      <c r="L1027" s="136"/>
      <c r="M1027" s="136"/>
      <c r="N1027" s="136"/>
      <c r="O1027" s="136"/>
      <c r="P1027" s="136"/>
      <c r="Q1027" s="522"/>
    </row>
    <row r="1028" spans="2:17">
      <c r="B1028" s="456"/>
      <c r="C1028" s="457"/>
      <c r="D1028" s="457"/>
      <c r="E1028" s="467"/>
      <c r="F1028" s="457"/>
      <c r="G1028" s="471"/>
      <c r="H1028" s="457"/>
      <c r="I1028" s="471"/>
      <c r="J1028" s="508"/>
      <c r="K1028" s="251"/>
      <c r="L1028" s="136"/>
      <c r="M1028" s="136"/>
      <c r="N1028" s="136"/>
      <c r="O1028" s="136"/>
      <c r="P1028" s="136"/>
      <c r="Q1028" s="522"/>
    </row>
    <row r="1029" spans="2:17">
      <c r="B1029" s="456"/>
      <c r="C1029" s="457"/>
      <c r="D1029" s="457"/>
      <c r="E1029" s="467"/>
      <c r="F1029" s="457"/>
      <c r="G1029" s="471"/>
      <c r="H1029" s="457"/>
      <c r="I1029" s="471"/>
      <c r="J1029" s="508"/>
      <c r="K1029" s="251"/>
      <c r="L1029" s="136"/>
      <c r="M1029" s="136"/>
      <c r="N1029" s="136"/>
      <c r="O1029" s="136"/>
      <c r="P1029" s="136"/>
      <c r="Q1029" s="522"/>
    </row>
    <row r="1030" spans="2:17">
      <c r="B1030" s="456"/>
      <c r="C1030" s="457"/>
      <c r="D1030" s="457"/>
      <c r="E1030" s="467"/>
      <c r="F1030" s="457"/>
      <c r="G1030" s="471"/>
      <c r="H1030" s="457"/>
      <c r="I1030" s="471"/>
      <c r="J1030" s="508"/>
      <c r="K1030" s="251"/>
      <c r="L1030" s="136"/>
      <c r="M1030" s="136"/>
      <c r="N1030" s="136"/>
      <c r="O1030" s="136"/>
      <c r="P1030" s="136"/>
      <c r="Q1030" s="522"/>
    </row>
    <row r="1031" spans="2:17">
      <c r="B1031" s="456"/>
      <c r="C1031" s="457"/>
      <c r="D1031" s="457"/>
      <c r="E1031" s="467"/>
      <c r="F1031" s="457"/>
      <c r="G1031" s="471"/>
      <c r="H1031" s="457"/>
      <c r="I1031" s="471"/>
      <c r="J1031" s="508"/>
      <c r="K1031" s="251"/>
      <c r="L1031" s="136"/>
      <c r="M1031" s="136"/>
      <c r="N1031" s="136"/>
      <c r="O1031" s="136"/>
      <c r="P1031" s="136"/>
      <c r="Q1031" s="522"/>
    </row>
    <row r="1032" spans="2:17">
      <c r="B1032" s="456"/>
      <c r="C1032" s="457"/>
      <c r="D1032" s="457"/>
      <c r="E1032" s="467"/>
      <c r="F1032" s="457"/>
      <c r="G1032" s="471"/>
      <c r="H1032" s="457"/>
      <c r="I1032" s="471"/>
      <c r="J1032" s="508"/>
      <c r="K1032" s="251"/>
      <c r="L1032" s="136"/>
      <c r="M1032" s="136"/>
      <c r="N1032" s="136"/>
      <c r="O1032" s="136"/>
      <c r="P1032" s="136"/>
      <c r="Q1032" s="522"/>
    </row>
    <row r="1033" spans="2:17">
      <c r="B1033" s="456"/>
      <c r="C1033" s="457"/>
      <c r="D1033" s="457"/>
      <c r="E1033" s="467"/>
      <c r="F1033" s="457"/>
      <c r="G1033" s="471"/>
      <c r="H1033" s="457"/>
      <c r="I1033" s="471"/>
      <c r="J1033" s="508"/>
      <c r="K1033" s="251"/>
      <c r="L1033" s="136"/>
      <c r="M1033" s="136"/>
      <c r="N1033" s="136"/>
      <c r="O1033" s="136"/>
      <c r="P1033" s="136"/>
      <c r="Q1033" s="522"/>
    </row>
    <row r="1034" spans="2:17">
      <c r="B1034" s="456"/>
      <c r="C1034" s="457"/>
      <c r="D1034" s="457"/>
      <c r="E1034" s="467"/>
      <c r="F1034" s="457"/>
      <c r="G1034" s="471"/>
      <c r="H1034" s="457"/>
      <c r="I1034" s="471"/>
      <c r="J1034" s="508"/>
      <c r="K1034" s="251"/>
      <c r="L1034" s="136"/>
      <c r="M1034" s="136"/>
      <c r="N1034" s="136"/>
      <c r="O1034" s="136"/>
      <c r="P1034" s="136"/>
      <c r="Q1034" s="522"/>
    </row>
    <row r="1035" spans="2:17">
      <c r="B1035" s="456"/>
      <c r="C1035" s="457"/>
      <c r="D1035" s="457"/>
      <c r="E1035" s="467"/>
      <c r="F1035" s="457"/>
      <c r="G1035" s="471"/>
      <c r="H1035" s="457"/>
      <c r="I1035" s="471"/>
      <c r="J1035" s="508"/>
      <c r="K1035" s="251"/>
      <c r="L1035" s="136"/>
      <c r="M1035" s="136"/>
      <c r="N1035" s="136"/>
      <c r="O1035" s="136"/>
      <c r="P1035" s="136"/>
      <c r="Q1035" s="522"/>
    </row>
    <row r="1036" spans="2:17">
      <c r="B1036" s="456"/>
      <c r="C1036" s="457"/>
      <c r="D1036" s="457"/>
      <c r="E1036" s="467"/>
      <c r="F1036" s="457"/>
      <c r="G1036" s="471"/>
      <c r="H1036" s="457"/>
      <c r="I1036" s="471"/>
      <c r="J1036" s="508"/>
      <c r="K1036" s="251"/>
      <c r="L1036" s="136"/>
      <c r="M1036" s="136"/>
      <c r="N1036" s="136"/>
      <c r="O1036" s="136"/>
      <c r="P1036" s="136"/>
      <c r="Q1036" s="522"/>
    </row>
    <row r="1037" spans="2:17">
      <c r="B1037" s="456"/>
      <c r="C1037" s="457"/>
      <c r="D1037" s="457"/>
      <c r="E1037" s="467"/>
      <c r="F1037" s="457"/>
      <c r="G1037" s="471"/>
      <c r="H1037" s="457"/>
      <c r="I1037" s="471"/>
      <c r="J1037" s="508"/>
      <c r="K1037" s="251"/>
      <c r="L1037" s="136"/>
      <c r="M1037" s="136"/>
      <c r="N1037" s="136"/>
      <c r="O1037" s="136"/>
      <c r="P1037" s="136"/>
      <c r="Q1037" s="522"/>
    </row>
    <row r="1038" spans="2:17">
      <c r="B1038" s="456"/>
      <c r="C1038" s="457"/>
      <c r="D1038" s="457"/>
      <c r="E1038" s="467"/>
      <c r="F1038" s="457"/>
      <c r="G1038" s="471"/>
      <c r="H1038" s="457"/>
      <c r="I1038" s="471"/>
      <c r="J1038" s="508"/>
      <c r="K1038" s="251"/>
      <c r="L1038" s="136"/>
      <c r="M1038" s="136"/>
      <c r="N1038" s="136"/>
      <c r="O1038" s="136"/>
      <c r="P1038" s="136"/>
      <c r="Q1038" s="522"/>
    </row>
    <row r="1039" spans="2:17">
      <c r="B1039" s="456"/>
      <c r="C1039" s="457"/>
      <c r="D1039" s="457"/>
      <c r="E1039" s="467"/>
      <c r="F1039" s="457"/>
      <c r="G1039" s="471"/>
      <c r="H1039" s="457"/>
      <c r="I1039" s="471"/>
      <c r="J1039" s="508"/>
      <c r="K1039" s="251"/>
      <c r="L1039" s="136"/>
      <c r="M1039" s="136"/>
      <c r="N1039" s="136"/>
      <c r="O1039" s="136"/>
      <c r="P1039" s="136"/>
      <c r="Q1039" s="522"/>
    </row>
    <row r="1040" spans="2:17">
      <c r="B1040" s="456"/>
      <c r="C1040" s="457"/>
      <c r="D1040" s="457"/>
      <c r="E1040" s="467"/>
      <c r="F1040" s="457"/>
      <c r="G1040" s="471"/>
      <c r="H1040" s="457"/>
      <c r="I1040" s="471"/>
      <c r="J1040" s="508"/>
      <c r="K1040" s="251"/>
      <c r="L1040" s="136"/>
      <c r="M1040" s="136"/>
      <c r="N1040" s="136"/>
      <c r="O1040" s="136"/>
      <c r="P1040" s="136"/>
      <c r="Q1040" s="522"/>
    </row>
    <row r="1041" spans="2:17">
      <c r="B1041" s="456"/>
      <c r="C1041" s="457"/>
      <c r="D1041" s="457"/>
      <c r="E1041" s="467"/>
      <c r="F1041" s="457"/>
      <c r="G1041" s="471"/>
      <c r="H1041" s="457"/>
      <c r="I1041" s="471"/>
      <c r="J1041" s="508"/>
      <c r="K1041" s="251"/>
      <c r="L1041" s="136"/>
      <c r="M1041" s="136"/>
      <c r="N1041" s="136"/>
      <c r="O1041" s="136"/>
      <c r="P1041" s="136"/>
      <c r="Q1041" s="522"/>
    </row>
    <row r="1042" spans="2:17">
      <c r="B1042" s="456"/>
      <c r="C1042" s="457"/>
      <c r="D1042" s="457"/>
      <c r="E1042" s="467"/>
      <c r="F1042" s="457"/>
      <c r="G1042" s="471"/>
      <c r="H1042" s="457"/>
      <c r="I1042" s="471"/>
      <c r="J1042" s="508"/>
      <c r="K1042" s="251"/>
      <c r="L1042" s="136"/>
      <c r="M1042" s="136"/>
      <c r="N1042" s="136"/>
      <c r="O1042" s="136"/>
      <c r="P1042" s="136"/>
      <c r="Q1042" s="522"/>
    </row>
    <row r="1043" spans="2:17">
      <c r="B1043" s="456"/>
      <c r="C1043" s="457"/>
      <c r="D1043" s="457"/>
      <c r="E1043" s="467"/>
      <c r="F1043" s="457"/>
      <c r="G1043" s="471"/>
      <c r="H1043" s="457"/>
      <c r="I1043" s="471"/>
      <c r="J1043" s="508"/>
      <c r="K1043" s="251"/>
      <c r="L1043" s="136"/>
      <c r="M1043" s="136"/>
      <c r="N1043" s="136"/>
      <c r="O1043" s="136"/>
      <c r="P1043" s="136"/>
      <c r="Q1043" s="522"/>
    </row>
    <row r="1044" spans="2:17">
      <c r="B1044" s="456"/>
      <c r="C1044" s="457"/>
      <c r="D1044" s="457"/>
      <c r="E1044" s="467"/>
      <c r="F1044" s="457"/>
      <c r="G1044" s="471"/>
      <c r="H1044" s="457"/>
      <c r="I1044" s="471"/>
      <c r="J1044" s="508"/>
      <c r="K1044" s="251"/>
      <c r="L1044" s="136"/>
      <c r="M1044" s="136"/>
      <c r="N1044" s="136"/>
      <c r="O1044" s="136"/>
      <c r="P1044" s="136"/>
      <c r="Q1044" s="522"/>
    </row>
    <row r="1045" spans="2:17">
      <c r="B1045" s="456"/>
      <c r="C1045" s="457"/>
      <c r="D1045" s="457"/>
      <c r="E1045" s="467"/>
      <c r="F1045" s="457"/>
      <c r="G1045" s="471"/>
      <c r="H1045" s="457"/>
      <c r="I1045" s="471"/>
      <c r="J1045" s="508"/>
      <c r="K1045" s="251"/>
      <c r="L1045" s="136"/>
      <c r="M1045" s="136"/>
      <c r="N1045" s="136"/>
      <c r="O1045" s="136"/>
      <c r="P1045" s="136"/>
      <c r="Q1045" s="522"/>
    </row>
    <row r="1046" spans="2:17">
      <c r="B1046" s="456"/>
      <c r="C1046" s="457"/>
      <c r="D1046" s="457"/>
      <c r="E1046" s="467"/>
      <c r="F1046" s="457"/>
      <c r="G1046" s="471"/>
      <c r="H1046" s="457"/>
      <c r="I1046" s="471"/>
      <c r="J1046" s="508"/>
      <c r="K1046" s="251"/>
      <c r="L1046" s="136"/>
      <c r="M1046" s="136"/>
      <c r="N1046" s="136"/>
      <c r="O1046" s="136"/>
      <c r="P1046" s="136"/>
      <c r="Q1046" s="522"/>
    </row>
    <row r="1047" spans="2:17">
      <c r="B1047" s="456"/>
      <c r="C1047" s="457"/>
      <c r="D1047" s="457"/>
      <c r="E1047" s="467"/>
      <c r="F1047" s="457"/>
      <c r="G1047" s="471"/>
      <c r="H1047" s="457"/>
      <c r="I1047" s="471"/>
      <c r="J1047" s="508"/>
      <c r="K1047" s="251"/>
      <c r="L1047" s="136"/>
      <c r="M1047" s="136"/>
      <c r="N1047" s="136"/>
      <c r="O1047" s="136"/>
      <c r="P1047" s="136"/>
      <c r="Q1047" s="522"/>
    </row>
    <row r="1048" spans="2:17">
      <c r="B1048" s="456"/>
      <c r="C1048" s="457"/>
      <c r="D1048" s="457"/>
      <c r="E1048" s="467"/>
      <c r="F1048" s="457"/>
      <c r="G1048" s="471"/>
      <c r="H1048" s="457"/>
      <c r="I1048" s="471"/>
      <c r="J1048" s="508"/>
      <c r="K1048" s="251"/>
      <c r="L1048" s="136"/>
      <c r="M1048" s="136"/>
      <c r="N1048" s="136"/>
      <c r="O1048" s="136"/>
      <c r="P1048" s="136"/>
      <c r="Q1048" s="522"/>
    </row>
    <row r="1049" spans="2:17">
      <c r="B1049" s="456"/>
      <c r="C1049" s="457"/>
      <c r="D1049" s="457"/>
      <c r="E1049" s="467"/>
      <c r="F1049" s="457"/>
      <c r="G1049" s="471"/>
      <c r="H1049" s="457"/>
      <c r="I1049" s="471"/>
      <c r="J1049" s="508"/>
      <c r="K1049" s="251"/>
      <c r="L1049" s="136"/>
      <c r="M1049" s="136"/>
      <c r="N1049" s="136"/>
      <c r="O1049" s="136"/>
      <c r="P1049" s="136"/>
      <c r="Q1049" s="522"/>
    </row>
    <row r="1050" spans="2:17">
      <c r="B1050" s="456"/>
      <c r="C1050" s="457"/>
      <c r="D1050" s="457"/>
      <c r="E1050" s="467"/>
      <c r="F1050" s="457"/>
      <c r="G1050" s="471"/>
      <c r="H1050" s="457"/>
      <c r="I1050" s="471"/>
      <c r="J1050" s="508"/>
      <c r="K1050" s="251"/>
      <c r="L1050" s="136"/>
      <c r="M1050" s="136"/>
      <c r="N1050" s="136"/>
      <c r="O1050" s="136"/>
      <c r="P1050" s="136"/>
      <c r="Q1050" s="522"/>
    </row>
    <row r="1051" spans="2:17">
      <c r="B1051" s="456"/>
      <c r="C1051" s="457"/>
      <c r="D1051" s="457"/>
      <c r="E1051" s="467"/>
      <c r="F1051" s="457"/>
      <c r="G1051" s="471"/>
      <c r="H1051" s="457"/>
      <c r="I1051" s="471"/>
      <c r="J1051" s="508"/>
      <c r="K1051" s="251"/>
      <c r="L1051" s="136"/>
      <c r="M1051" s="136"/>
      <c r="N1051" s="136"/>
      <c r="O1051" s="136"/>
      <c r="P1051" s="136"/>
      <c r="Q1051" s="522"/>
    </row>
    <row r="1052" spans="2:17">
      <c r="B1052" s="456"/>
      <c r="C1052" s="457"/>
      <c r="D1052" s="457"/>
      <c r="E1052" s="467"/>
      <c r="F1052" s="457"/>
      <c r="G1052" s="471"/>
      <c r="H1052" s="457"/>
      <c r="I1052" s="471"/>
      <c r="J1052" s="508"/>
      <c r="K1052" s="251"/>
      <c r="L1052" s="136"/>
      <c r="M1052" s="136"/>
      <c r="N1052" s="136"/>
      <c r="O1052" s="136"/>
      <c r="P1052" s="136"/>
      <c r="Q1052" s="522"/>
    </row>
    <row r="1053" spans="2:17">
      <c r="B1053" s="456"/>
      <c r="C1053" s="457"/>
      <c r="D1053" s="457"/>
      <c r="E1053" s="467"/>
      <c r="F1053" s="457"/>
      <c r="G1053" s="471"/>
      <c r="H1053" s="457"/>
      <c r="I1053" s="471"/>
      <c r="J1053" s="508"/>
      <c r="K1053" s="251"/>
      <c r="L1053" s="136"/>
      <c r="M1053" s="136"/>
      <c r="N1053" s="136"/>
      <c r="O1053" s="136"/>
      <c r="P1053" s="136"/>
      <c r="Q1053" s="522"/>
    </row>
    <row r="1054" spans="2:17">
      <c r="B1054" s="456"/>
      <c r="C1054" s="457"/>
      <c r="D1054" s="457"/>
      <c r="E1054" s="467"/>
      <c r="F1054" s="457"/>
      <c r="G1054" s="471"/>
      <c r="H1054" s="457"/>
      <c r="I1054" s="471"/>
      <c r="J1054" s="508"/>
      <c r="K1054" s="251"/>
      <c r="L1054" s="136"/>
      <c r="M1054" s="136"/>
      <c r="N1054" s="136"/>
      <c r="O1054" s="136"/>
      <c r="P1054" s="136"/>
      <c r="Q1054" s="522"/>
    </row>
    <row r="1055" spans="2:17">
      <c r="B1055" s="456"/>
      <c r="C1055" s="457"/>
      <c r="D1055" s="457"/>
      <c r="E1055" s="467"/>
      <c r="F1055" s="457"/>
      <c r="G1055" s="471"/>
      <c r="H1055" s="457"/>
      <c r="I1055" s="471"/>
      <c r="J1055" s="508"/>
      <c r="K1055" s="251"/>
      <c r="L1055" s="136"/>
      <c r="M1055" s="136"/>
      <c r="N1055" s="136"/>
      <c r="O1055" s="136"/>
      <c r="P1055" s="136"/>
      <c r="Q1055" s="522"/>
    </row>
    <row r="1056" spans="2:17">
      <c r="B1056" s="456"/>
      <c r="C1056" s="457"/>
      <c r="D1056" s="457"/>
      <c r="E1056" s="467"/>
      <c r="F1056" s="457"/>
      <c r="G1056" s="471"/>
      <c r="H1056" s="457"/>
      <c r="I1056" s="471"/>
      <c r="J1056" s="508"/>
      <c r="K1056" s="251"/>
      <c r="L1056" s="136"/>
      <c r="M1056" s="136"/>
      <c r="N1056" s="136"/>
      <c r="O1056" s="136"/>
      <c r="P1056" s="136"/>
      <c r="Q1056" s="522"/>
    </row>
    <row r="1057" spans="2:17">
      <c r="B1057" s="456"/>
      <c r="C1057" s="457"/>
      <c r="D1057" s="457"/>
      <c r="E1057" s="467"/>
      <c r="F1057" s="457"/>
      <c r="G1057" s="471"/>
      <c r="H1057" s="457"/>
      <c r="I1057" s="471"/>
      <c r="J1057" s="508"/>
      <c r="K1057" s="251"/>
      <c r="L1057" s="136"/>
      <c r="M1057" s="136"/>
      <c r="N1057" s="136"/>
      <c r="O1057" s="136"/>
      <c r="P1057" s="136"/>
      <c r="Q1057" s="522"/>
    </row>
    <row r="1058" spans="2:17">
      <c r="B1058" s="456"/>
      <c r="C1058" s="457"/>
      <c r="D1058" s="457"/>
      <c r="E1058" s="467"/>
      <c r="F1058" s="457"/>
      <c r="G1058" s="471"/>
      <c r="H1058" s="457"/>
      <c r="I1058" s="471"/>
      <c r="J1058" s="508"/>
      <c r="K1058" s="251"/>
      <c r="L1058" s="136"/>
      <c r="M1058" s="136"/>
      <c r="N1058" s="136"/>
      <c r="O1058" s="136"/>
      <c r="P1058" s="136"/>
      <c r="Q1058" s="522"/>
    </row>
    <row r="1059" spans="2:17">
      <c r="B1059" s="456"/>
      <c r="C1059" s="457"/>
      <c r="D1059" s="457"/>
      <c r="E1059" s="467"/>
      <c r="F1059" s="457"/>
      <c r="G1059" s="471"/>
      <c r="H1059" s="457"/>
      <c r="I1059" s="471"/>
      <c r="J1059" s="508"/>
      <c r="K1059" s="251"/>
      <c r="L1059" s="136"/>
      <c r="M1059" s="136"/>
      <c r="N1059" s="136"/>
      <c r="O1059" s="136"/>
      <c r="P1059" s="136"/>
      <c r="Q1059" s="522"/>
    </row>
    <row r="1060" spans="2:17">
      <c r="B1060" s="456"/>
      <c r="C1060" s="457"/>
      <c r="D1060" s="457"/>
      <c r="E1060" s="467"/>
      <c r="F1060" s="457"/>
      <c r="G1060" s="471"/>
      <c r="H1060" s="457"/>
      <c r="I1060" s="471"/>
      <c r="J1060" s="508"/>
      <c r="K1060" s="251"/>
      <c r="L1060" s="136"/>
      <c r="M1060" s="136"/>
      <c r="N1060" s="136"/>
      <c r="O1060" s="136"/>
      <c r="P1060" s="136"/>
      <c r="Q1060" s="522"/>
    </row>
    <row r="1061" spans="2:17">
      <c r="B1061" s="456"/>
      <c r="C1061" s="457"/>
      <c r="D1061" s="457"/>
      <c r="E1061" s="467"/>
      <c r="F1061" s="457"/>
      <c r="G1061" s="471"/>
      <c r="H1061" s="457"/>
      <c r="I1061" s="471"/>
      <c r="J1061" s="508"/>
      <c r="K1061" s="251"/>
      <c r="L1061" s="136"/>
      <c r="M1061" s="136"/>
      <c r="N1061" s="136"/>
      <c r="O1061" s="136"/>
      <c r="P1061" s="136"/>
      <c r="Q1061" s="522"/>
    </row>
    <row r="1062" spans="2:17">
      <c r="B1062" s="456"/>
      <c r="C1062" s="457"/>
      <c r="D1062" s="457"/>
      <c r="E1062" s="467"/>
      <c r="F1062" s="457"/>
      <c r="G1062" s="471"/>
      <c r="H1062" s="457"/>
      <c r="I1062" s="471"/>
      <c r="J1062" s="508"/>
      <c r="K1062" s="251"/>
      <c r="L1062" s="136"/>
      <c r="M1062" s="136"/>
      <c r="N1062" s="136"/>
      <c r="O1062" s="136"/>
      <c r="P1062" s="136"/>
      <c r="Q1062" s="522"/>
    </row>
    <row r="1063" spans="2:17">
      <c r="B1063" s="456"/>
      <c r="C1063" s="457"/>
      <c r="D1063" s="457"/>
      <c r="E1063" s="467"/>
      <c r="F1063" s="457"/>
      <c r="G1063" s="471"/>
      <c r="H1063" s="457"/>
      <c r="I1063" s="471"/>
      <c r="J1063" s="508"/>
      <c r="K1063" s="251"/>
      <c r="L1063" s="136"/>
      <c r="M1063" s="136"/>
      <c r="N1063" s="136"/>
      <c r="O1063" s="136"/>
      <c r="P1063" s="136"/>
      <c r="Q1063" s="522"/>
    </row>
    <row r="1064" spans="2:17">
      <c r="B1064" s="456"/>
      <c r="C1064" s="457"/>
      <c r="D1064" s="457"/>
      <c r="E1064" s="467"/>
      <c r="F1064" s="457"/>
      <c r="G1064" s="471"/>
      <c r="H1064" s="457"/>
      <c r="I1064" s="471"/>
      <c r="J1064" s="508"/>
      <c r="K1064" s="251"/>
      <c r="L1064" s="136"/>
      <c r="M1064" s="136"/>
      <c r="N1064" s="136"/>
      <c r="O1064" s="136"/>
      <c r="P1064" s="136"/>
      <c r="Q1064" s="522"/>
    </row>
    <row r="1065" spans="2:17">
      <c r="B1065" s="456"/>
      <c r="C1065" s="457"/>
      <c r="D1065" s="457"/>
      <c r="E1065" s="467"/>
      <c r="F1065" s="457"/>
      <c r="G1065" s="471"/>
      <c r="H1065" s="457"/>
      <c r="I1065" s="471"/>
      <c r="J1065" s="508"/>
      <c r="K1065" s="251"/>
      <c r="L1065" s="136"/>
      <c r="M1065" s="136"/>
      <c r="N1065" s="136"/>
      <c r="O1065" s="136"/>
      <c r="P1065" s="136"/>
      <c r="Q1065" s="522"/>
    </row>
    <row r="1066" spans="2:17">
      <c r="B1066" s="456"/>
      <c r="C1066" s="457"/>
      <c r="D1066" s="457"/>
      <c r="E1066" s="467"/>
      <c r="F1066" s="457"/>
      <c r="G1066" s="471"/>
      <c r="H1066" s="457"/>
      <c r="I1066" s="471"/>
      <c r="J1066" s="508"/>
      <c r="K1066" s="251"/>
      <c r="L1066" s="136"/>
      <c r="M1066" s="136"/>
      <c r="N1066" s="136"/>
      <c r="O1066" s="136"/>
      <c r="P1066" s="136"/>
      <c r="Q1066" s="522"/>
    </row>
    <row r="1067" spans="2:17">
      <c r="B1067" s="456"/>
      <c r="C1067" s="457"/>
      <c r="D1067" s="457"/>
      <c r="E1067" s="467"/>
      <c r="F1067" s="457"/>
      <c r="G1067" s="471"/>
      <c r="H1067" s="457"/>
      <c r="I1067" s="471"/>
      <c r="J1067" s="508"/>
      <c r="K1067" s="251"/>
      <c r="L1067" s="136"/>
      <c r="M1067" s="136"/>
      <c r="N1067" s="136"/>
      <c r="O1067" s="136"/>
      <c r="P1067" s="136"/>
      <c r="Q1067" s="522"/>
    </row>
    <row r="1068" spans="2:17">
      <c r="B1068" s="456"/>
      <c r="C1068" s="457"/>
      <c r="D1068" s="457"/>
      <c r="E1068" s="467"/>
      <c r="F1068" s="457"/>
      <c r="G1068" s="471"/>
      <c r="H1068" s="457"/>
      <c r="I1068" s="471"/>
      <c r="J1068" s="508"/>
      <c r="K1068" s="251"/>
      <c r="L1068" s="136"/>
      <c r="M1068" s="136"/>
      <c r="N1068" s="136"/>
      <c r="O1068" s="136"/>
      <c r="P1068" s="136"/>
      <c r="Q1068" s="522"/>
    </row>
    <row r="1069" spans="2:17">
      <c r="B1069" s="456"/>
      <c r="C1069" s="457"/>
      <c r="D1069" s="457"/>
      <c r="E1069" s="467"/>
      <c r="F1069" s="457"/>
      <c r="G1069" s="471"/>
      <c r="H1069" s="457"/>
      <c r="I1069" s="471"/>
      <c r="J1069" s="508"/>
      <c r="K1069" s="251"/>
      <c r="L1069" s="136"/>
      <c r="M1069" s="136"/>
      <c r="N1069" s="136"/>
      <c r="O1069" s="136"/>
      <c r="P1069" s="136"/>
      <c r="Q1069" s="522"/>
    </row>
    <row r="1070" spans="2:17">
      <c r="B1070" s="456"/>
      <c r="C1070" s="457"/>
      <c r="D1070" s="457"/>
      <c r="E1070" s="467"/>
      <c r="F1070" s="457"/>
      <c r="G1070" s="471"/>
      <c r="H1070" s="457"/>
      <c r="I1070" s="471"/>
      <c r="J1070" s="508"/>
      <c r="K1070" s="251"/>
      <c r="L1070" s="136"/>
      <c r="M1070" s="136"/>
      <c r="N1070" s="136"/>
      <c r="O1070" s="136"/>
      <c r="P1070" s="136"/>
      <c r="Q1070" s="522"/>
    </row>
    <row r="1071" spans="2:17">
      <c r="B1071" s="456"/>
      <c r="C1071" s="457"/>
      <c r="D1071" s="457"/>
      <c r="E1071" s="467"/>
      <c r="F1071" s="457"/>
      <c r="G1071" s="471"/>
      <c r="H1071" s="457"/>
      <c r="I1071" s="471"/>
      <c r="J1071" s="508"/>
      <c r="K1071" s="251"/>
      <c r="L1071" s="136"/>
      <c r="M1071" s="136"/>
      <c r="N1071" s="136"/>
      <c r="O1071" s="136"/>
      <c r="P1071" s="136"/>
      <c r="Q1071" s="522"/>
    </row>
    <row r="1072" spans="2:17">
      <c r="B1072" s="456"/>
      <c r="C1072" s="457"/>
      <c r="D1072" s="457"/>
      <c r="E1072" s="467"/>
      <c r="F1072" s="457"/>
      <c r="G1072" s="471"/>
      <c r="H1072" s="457"/>
      <c r="I1072" s="471"/>
      <c r="J1072" s="508"/>
      <c r="K1072" s="251"/>
      <c r="L1072" s="136"/>
      <c r="M1072" s="136"/>
      <c r="N1072" s="136"/>
      <c r="O1072" s="136"/>
      <c r="P1072" s="136"/>
      <c r="Q1072" s="522"/>
    </row>
    <row r="1073" spans="2:17">
      <c r="B1073" s="456"/>
      <c r="C1073" s="457"/>
      <c r="D1073" s="457"/>
      <c r="E1073" s="467"/>
      <c r="F1073" s="457"/>
      <c r="G1073" s="471"/>
      <c r="H1073" s="457"/>
      <c r="I1073" s="471"/>
      <c r="J1073" s="508"/>
      <c r="K1073" s="251"/>
      <c r="L1073" s="136"/>
      <c r="M1073" s="136"/>
      <c r="N1073" s="136"/>
      <c r="O1073" s="136"/>
      <c r="P1073" s="136"/>
      <c r="Q1073" s="522"/>
    </row>
    <row r="1074" spans="2:17">
      <c r="B1074" s="456"/>
      <c r="C1074" s="457"/>
      <c r="D1074" s="457"/>
      <c r="E1074" s="467"/>
      <c r="F1074" s="457"/>
      <c r="G1074" s="471"/>
      <c r="H1074" s="457"/>
      <c r="I1074" s="471"/>
      <c r="J1074" s="508"/>
      <c r="K1074" s="251"/>
      <c r="L1074" s="136"/>
      <c r="M1074" s="136"/>
      <c r="N1074" s="136"/>
      <c r="O1074" s="136"/>
      <c r="P1074" s="136"/>
      <c r="Q1074" s="522"/>
    </row>
    <row r="1075" spans="2:17">
      <c r="B1075" s="456"/>
      <c r="C1075" s="457"/>
      <c r="D1075" s="457"/>
      <c r="E1075" s="467"/>
      <c r="F1075" s="457"/>
      <c r="G1075" s="471"/>
      <c r="H1075" s="457"/>
      <c r="I1075" s="471"/>
      <c r="J1075" s="508"/>
      <c r="K1075" s="251"/>
      <c r="L1075" s="136"/>
      <c r="M1075" s="136"/>
      <c r="N1075" s="136"/>
      <c r="O1075" s="136"/>
      <c r="P1075" s="136"/>
      <c r="Q1075" s="522"/>
    </row>
    <row r="1076" spans="2:17">
      <c r="B1076" s="456"/>
      <c r="C1076" s="457"/>
      <c r="D1076" s="457"/>
      <c r="E1076" s="467"/>
      <c r="F1076" s="457"/>
      <c r="G1076" s="471"/>
      <c r="H1076" s="457"/>
      <c r="I1076" s="471"/>
      <c r="J1076" s="508"/>
      <c r="K1076" s="251"/>
      <c r="L1076" s="136"/>
      <c r="M1076" s="136"/>
      <c r="N1076" s="136"/>
      <c r="O1076" s="136"/>
      <c r="P1076" s="136"/>
      <c r="Q1076" s="522"/>
    </row>
    <row r="1077" spans="2:17">
      <c r="B1077" s="456"/>
      <c r="C1077" s="457"/>
      <c r="D1077" s="457"/>
      <c r="E1077" s="467"/>
      <c r="F1077" s="457"/>
      <c r="G1077" s="471"/>
      <c r="H1077" s="457"/>
      <c r="I1077" s="471"/>
      <c r="J1077" s="508"/>
      <c r="K1077" s="251"/>
      <c r="L1077" s="136"/>
      <c r="M1077" s="136"/>
      <c r="N1077" s="136"/>
      <c r="O1077" s="136"/>
      <c r="P1077" s="136"/>
      <c r="Q1077" s="522"/>
    </row>
    <row r="1078" spans="2:17">
      <c r="B1078" s="456"/>
      <c r="C1078" s="457"/>
      <c r="D1078" s="457"/>
      <c r="E1078" s="467"/>
      <c r="F1078" s="457"/>
      <c r="G1078" s="471"/>
      <c r="H1078" s="457"/>
      <c r="I1078" s="471"/>
      <c r="J1078" s="508"/>
      <c r="K1078" s="251"/>
      <c r="L1078" s="136"/>
      <c r="M1078" s="136"/>
      <c r="N1078" s="136"/>
      <c r="O1078" s="136"/>
      <c r="P1078" s="136"/>
      <c r="Q1078" s="522"/>
    </row>
    <row r="1079" spans="2:17">
      <c r="B1079" s="456"/>
      <c r="C1079" s="457"/>
      <c r="D1079" s="457"/>
      <c r="E1079" s="467"/>
      <c r="F1079" s="457"/>
      <c r="G1079" s="471"/>
      <c r="H1079" s="457"/>
      <c r="I1079" s="471"/>
      <c r="J1079" s="508"/>
      <c r="K1079" s="251"/>
      <c r="L1079" s="136"/>
      <c r="M1079" s="136"/>
      <c r="N1079" s="136"/>
      <c r="O1079" s="136"/>
      <c r="P1079" s="136"/>
      <c r="Q1079" s="522"/>
    </row>
    <row r="1080" spans="2:17">
      <c r="B1080" s="456"/>
      <c r="C1080" s="457"/>
      <c r="D1080" s="457"/>
      <c r="E1080" s="467"/>
      <c r="F1080" s="457"/>
      <c r="G1080" s="471"/>
      <c r="H1080" s="457"/>
      <c r="I1080" s="471"/>
      <c r="J1080" s="508"/>
      <c r="K1080" s="251"/>
      <c r="L1080" s="136"/>
      <c r="M1080" s="136"/>
      <c r="N1080" s="136"/>
      <c r="O1080" s="136"/>
      <c r="P1080" s="136"/>
      <c r="Q1080" s="522"/>
    </row>
    <row r="1081" spans="2:17">
      <c r="B1081" s="456"/>
      <c r="C1081" s="457"/>
      <c r="D1081" s="457"/>
      <c r="E1081" s="467"/>
      <c r="F1081" s="457"/>
      <c r="G1081" s="471"/>
      <c r="H1081" s="457"/>
      <c r="I1081" s="471"/>
      <c r="J1081" s="508"/>
      <c r="K1081" s="251"/>
      <c r="L1081" s="136"/>
      <c r="M1081" s="136"/>
      <c r="N1081" s="136"/>
      <c r="O1081" s="136"/>
      <c r="P1081" s="136"/>
      <c r="Q1081" s="522"/>
    </row>
    <row r="1082" spans="2:17">
      <c r="B1082" s="456"/>
      <c r="C1082" s="457"/>
      <c r="D1082" s="457"/>
      <c r="E1082" s="467"/>
      <c r="F1082" s="457"/>
      <c r="G1082" s="471"/>
      <c r="H1082" s="457"/>
      <c r="I1082" s="471"/>
      <c r="J1082" s="508"/>
      <c r="K1082" s="251"/>
      <c r="L1082" s="136"/>
      <c r="M1082" s="136"/>
      <c r="N1082" s="136"/>
      <c r="O1082" s="136"/>
      <c r="P1082" s="136"/>
      <c r="Q1082" s="522"/>
    </row>
    <row r="1083" spans="2:17">
      <c r="B1083" s="456"/>
      <c r="C1083" s="457"/>
      <c r="D1083" s="457"/>
      <c r="E1083" s="467"/>
      <c r="F1083" s="457"/>
      <c r="G1083" s="471"/>
      <c r="H1083" s="457"/>
      <c r="I1083" s="471"/>
      <c r="J1083" s="508"/>
      <c r="K1083" s="251"/>
      <c r="L1083" s="136"/>
      <c r="M1083" s="136"/>
      <c r="N1083" s="136"/>
      <c r="O1083" s="136"/>
      <c r="P1083" s="136"/>
      <c r="Q1083" s="522"/>
    </row>
    <row r="1084" spans="2:17">
      <c r="B1084" s="456"/>
      <c r="C1084" s="457"/>
      <c r="D1084" s="457"/>
      <c r="E1084" s="467"/>
      <c r="F1084" s="457"/>
      <c r="G1084" s="471"/>
      <c r="H1084" s="457"/>
      <c r="I1084" s="471"/>
      <c r="J1084" s="508"/>
      <c r="K1084" s="251"/>
      <c r="L1084" s="136"/>
      <c r="M1084" s="136"/>
      <c r="N1084" s="136"/>
      <c r="O1084" s="136"/>
      <c r="P1084" s="136"/>
      <c r="Q1084" s="522"/>
    </row>
    <row r="1085" spans="2:17">
      <c r="B1085" s="456"/>
      <c r="C1085" s="457"/>
      <c r="D1085" s="457"/>
      <c r="E1085" s="467"/>
      <c r="F1085" s="457"/>
      <c r="G1085" s="471"/>
      <c r="H1085" s="457"/>
      <c r="I1085" s="471"/>
      <c r="J1085" s="508"/>
      <c r="K1085" s="251"/>
      <c r="L1085" s="136"/>
      <c r="M1085" s="136"/>
      <c r="N1085" s="136"/>
      <c r="O1085" s="136"/>
      <c r="P1085" s="136"/>
      <c r="Q1085" s="522"/>
    </row>
    <row r="1086" spans="2:17">
      <c r="B1086" s="456"/>
      <c r="C1086" s="457"/>
      <c r="D1086" s="457"/>
      <c r="E1086" s="467"/>
      <c r="F1086" s="457"/>
      <c r="G1086" s="471"/>
      <c r="H1086" s="457"/>
      <c r="I1086" s="471"/>
      <c r="J1086" s="508"/>
      <c r="K1086" s="251"/>
      <c r="L1086" s="136"/>
      <c r="M1086" s="136"/>
      <c r="N1086" s="136"/>
      <c r="O1086" s="136"/>
      <c r="P1086" s="136"/>
      <c r="Q1086" s="522"/>
    </row>
    <row r="1087" spans="2:17">
      <c r="B1087" s="456"/>
      <c r="C1087" s="457"/>
      <c r="D1087" s="457"/>
      <c r="E1087" s="467"/>
      <c r="F1087" s="457"/>
      <c r="G1087" s="471"/>
      <c r="H1087" s="457"/>
      <c r="I1087" s="471"/>
      <c r="J1087" s="508"/>
      <c r="K1087" s="251"/>
      <c r="L1087" s="136"/>
      <c r="M1087" s="136"/>
      <c r="N1087" s="136"/>
      <c r="O1087" s="136"/>
      <c r="P1087" s="136"/>
      <c r="Q1087" s="522"/>
    </row>
    <row r="1088" spans="2:17">
      <c r="B1088" s="456"/>
      <c r="C1088" s="457"/>
      <c r="D1088" s="457"/>
      <c r="E1088" s="467"/>
      <c r="F1088" s="457"/>
      <c r="G1088" s="471"/>
      <c r="H1088" s="457"/>
      <c r="I1088" s="471"/>
      <c r="J1088" s="508"/>
      <c r="K1088" s="251"/>
      <c r="L1088" s="136"/>
      <c r="M1088" s="136"/>
      <c r="N1088" s="136"/>
      <c r="O1088" s="136"/>
      <c r="P1088" s="136"/>
      <c r="Q1088" s="522"/>
    </row>
    <row r="1089" spans="2:17">
      <c r="B1089" s="456"/>
      <c r="C1089" s="457"/>
      <c r="D1089" s="457"/>
      <c r="E1089" s="467"/>
      <c r="F1089" s="457"/>
      <c r="G1089" s="471"/>
      <c r="H1089" s="457"/>
      <c r="I1089" s="471"/>
      <c r="J1089" s="508"/>
      <c r="K1089" s="251"/>
      <c r="L1089" s="136"/>
      <c r="M1089" s="136"/>
      <c r="N1089" s="136"/>
      <c r="O1089" s="136"/>
      <c r="P1089" s="136"/>
      <c r="Q1089" s="522"/>
    </row>
    <row r="1090" spans="2:17">
      <c r="B1090" s="456"/>
      <c r="C1090" s="457"/>
      <c r="D1090" s="457"/>
      <c r="E1090" s="467"/>
      <c r="F1090" s="457"/>
      <c r="G1090" s="471"/>
      <c r="H1090" s="457"/>
      <c r="I1090" s="471"/>
      <c r="J1090" s="508"/>
      <c r="K1090" s="251"/>
      <c r="L1090" s="136"/>
      <c r="M1090" s="136"/>
      <c r="N1090" s="136"/>
      <c r="O1090" s="136"/>
      <c r="P1090" s="136"/>
      <c r="Q1090" s="522"/>
    </row>
    <row r="1091" spans="2:17">
      <c r="B1091" s="456"/>
      <c r="C1091" s="457"/>
      <c r="D1091" s="457"/>
      <c r="E1091" s="467"/>
      <c r="F1091" s="457"/>
      <c r="G1091" s="471"/>
      <c r="H1091" s="457"/>
      <c r="I1091" s="471"/>
      <c r="J1091" s="508"/>
      <c r="K1091" s="251"/>
      <c r="L1091" s="136"/>
      <c r="M1091" s="136"/>
      <c r="N1091" s="136"/>
      <c r="O1091" s="136"/>
      <c r="P1091" s="136"/>
      <c r="Q1091" s="522"/>
    </row>
    <row r="1092" spans="2:17">
      <c r="B1092" s="456"/>
      <c r="C1092" s="457"/>
      <c r="D1092" s="457"/>
      <c r="E1092" s="467"/>
      <c r="F1092" s="457"/>
      <c r="G1092" s="471"/>
      <c r="H1092" s="457"/>
      <c r="I1092" s="471"/>
      <c r="J1092" s="508"/>
      <c r="K1092" s="251"/>
      <c r="L1092" s="136"/>
      <c r="M1092" s="136"/>
      <c r="N1092" s="136"/>
      <c r="O1092" s="136"/>
      <c r="P1092" s="136"/>
      <c r="Q1092" s="522"/>
    </row>
    <row r="1093" spans="2:17">
      <c r="B1093" s="456"/>
      <c r="C1093" s="457"/>
      <c r="D1093" s="457"/>
      <c r="E1093" s="467"/>
      <c r="F1093" s="457"/>
      <c r="G1093" s="471"/>
      <c r="H1093" s="457"/>
      <c r="I1093" s="471"/>
      <c r="J1093" s="508"/>
      <c r="K1093" s="251"/>
      <c r="L1093" s="136"/>
      <c r="M1093" s="136"/>
      <c r="N1093" s="136"/>
      <c r="O1093" s="136"/>
      <c r="P1093" s="136"/>
      <c r="Q1093" s="522"/>
    </row>
    <row r="1094" spans="2:17">
      <c r="B1094" s="456"/>
      <c r="C1094" s="457"/>
      <c r="D1094" s="457"/>
      <c r="E1094" s="467"/>
      <c r="F1094" s="457"/>
      <c r="G1094" s="471"/>
      <c r="H1094" s="457"/>
      <c r="I1094" s="471"/>
      <c r="J1094" s="508"/>
      <c r="K1094" s="251"/>
      <c r="L1094" s="136"/>
      <c r="M1094" s="136"/>
      <c r="N1094" s="136"/>
      <c r="O1094" s="136"/>
      <c r="P1094" s="136"/>
      <c r="Q1094" s="522"/>
    </row>
  </sheetData>
  <sheetProtection sheet="1" objects="1" scenarios="1"/>
  <mergeCells count="1">
    <mergeCell ref="H2:I2"/>
  </mergeCells>
  <phoneticPr fontId="12" type="noConversion"/>
  <conditionalFormatting sqref="K8:K32 K36:K99 K103:K150 K154:K235 K239:K261 K265:K332 K336:K371 K375:K401 K405:K434 K438:K468 K472:K510 K514:K537 K541:K558 K562:K582 K586:K640 K644:K664 K668:K707 K711:K732 K736:K771 K775:K795 K799:K824 K828:K870 K874:K929">
    <cfRule type="expression" dxfId="2" priority="1" stopIfTrue="1">
      <formula>#REF!=mva</formula>
    </cfRule>
  </conditionalFormatting>
  <conditionalFormatting sqref="P8:P32 P36:P99 P103:P150 P154:P235 P239:P261 P265:P332 P336:P371 P375:P401 P405:P434 P438:P468 P472:P510 P514:P537 P541:P558 P562:P582 P586:P640 P644:P664 P668:P707 P711:P732 P736:P771 P775:P795 P799:P824 P828:P870 P874:P929 P933">
    <cfRule type="cellIs" dxfId="1" priority="3" stopIfTrue="1" operator="greaterThan">
      <formula>#REF!+1</formula>
    </cfRule>
  </conditionalFormatting>
  <dataValidations xWindow="273" yWindow="198" count="4">
    <dataValidation type="custom" allowBlank="1" showInputMessage="1" showErrorMessage="1" error="Du har allerede lagt inn MVA på denne posten!_x000a__x000a_Slette eventuelt mva i X kolonnen." sqref="K472:K510 K405:K434 K154:K235 K36:K99 K438:K468 K103:K150 K375:K401 K265:K332 K239:K261 K20 K336:K371 K828:K870 K514:K537 K644:K664 K668:K707 K799:K824 K541:K558 K586:K640 K711:K732 K562:K582 K736:K771 K775:K795 K874:K929" xr:uid="{00000000-0002-0000-0800-000000000000}">
      <formula1>X&lt;&gt;mva</formula1>
    </dataValidation>
    <dataValidation type="custom" errorStyle="information" allowBlank="1" showInputMessage="1" showErrorMessage="1" errorTitle="ADVARSEL" error="Det er allerede krysset av for MVA på denne posten._x000a__x000a_Om du likevel vil legge inn noe her, velg &quot; OK&quot;" sqref="E472:E510 E265:E332 E239:E261 E103:E150 E36:E99 E405:E434 E154:E235 E8:E32 E438:E468 E375:E401 E336:E371 E514:E537 E644:E649 E541:E558 E828:E870 E654:E660 E662 E664 E668:E707 E799:E824 E586:E640 E711:E732 E562:E582 E736:E771 E775:E795 E874:E929" xr:uid="{00000000-0002-0000-0800-000001000000}">
      <formula1>K8=""</formula1>
    </dataValidation>
    <dataValidation type="custom" allowBlank="1" showInputMessage="1" showErrorMessage="1" errorTitle="ADVARSEL" error="Du har allerede lagt inn MVA på denne posten!_x000a__x000a_Slett eventuelt MVA i X kolonnen." sqref="K21:K32 K8:K19" xr:uid="{00000000-0002-0000-0800-000002000000}">
      <formula1>X&lt;&gt;mva</formula1>
    </dataValidation>
    <dataValidation allowBlank="1" showInputMessage="1" showErrorMessage="1" error="Du kan kun legge inn tall her!" sqref="D16" xr:uid="{00000000-0002-0000-0800-000003000000}"/>
  </dataValidations>
  <pageMargins left="0.59055118110236227" right="0.15748031496062992" top="0.59055118110236227" bottom="0.59055118110236227" header="0.23622047244094491" footer="0.15748031496062992"/>
  <pageSetup paperSize="9" scale="82" fitToHeight="0" orientation="portrait" blackAndWhite="1"/>
  <headerFooter alignWithMargins="0">
    <oddHeader>&amp;CSLUTTKOSTNADSESTIMAT</oddHeader>
    <oddFooter>&amp;L&amp;7Norsk filminstitutt filmkalkyle v. 8 av 20.03.13&amp;C&amp;"Arial,Normal"&amp;7Utskrevet: &amp;D &amp; kl &amp;T&amp;R&amp;"Arial,Normal"&amp;7Sluttkostnadsestimat   Side &amp;P av &amp;N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r:id="rId3" name="Knapp5">
              <controlPr defaultSize="0" print="0" autoFill="0" autoLine="0" autoPict="0">
                <anchor moveWithCells="1">
                  <from>
                    <xdr:col>7</xdr:col>
                    <xdr:colOff>38100</xdr:colOff>
                    <xdr:row>0</xdr:row>
                    <xdr:rowOff>25400</xdr:rowOff>
                  </from>
                  <to>
                    <xdr:col>9</xdr:col>
                    <xdr:colOff>0</xdr:colOff>
                    <xdr:row>0</xdr:row>
                    <xdr:rowOff>215900</xdr:rowOff>
                  </to>
                </anchor>
              </controlPr>
            </control>
          </mc:Choice>
        </mc:AlternateContent>
        <mc:AlternateContent xmlns:mc="http://schemas.openxmlformats.org/markup-compatibility/2006">
          <mc:Choice Requires="x14">
            <control shapeId="13314" r:id="rId4" name="Drop Down 2">
              <controlPr defaultSize="0" autoFill="0" autoLine="0" autoPict="0" macro="[0]!Gaa_til_kontogruppe">
                <anchor moveWithCells="1">
                  <from>
                    <xdr:col>0</xdr:col>
                    <xdr:colOff>25400</xdr:colOff>
                    <xdr:row>1</xdr:row>
                    <xdr:rowOff>0</xdr:rowOff>
                  </from>
                  <to>
                    <xdr:col>1</xdr:col>
                    <xdr:colOff>1257300</xdr:colOff>
                    <xdr:row>1</xdr:row>
                    <xdr:rowOff>203200</xdr:rowOff>
                  </to>
                </anchor>
              </controlPr>
            </control>
          </mc:Choice>
        </mc:AlternateContent>
        <mc:AlternateContent xmlns:mc="http://schemas.openxmlformats.org/markup-compatibility/2006">
          <mc:Choice Requires="x14">
            <control shapeId="13315" r:id="rId5" name="Knapp1">
              <controlPr defaultSize="0" print="0" autoFill="0" autoLine="0" autoPict="0">
                <anchor moveWithCells="1">
                  <from>
                    <xdr:col>0</xdr:col>
                    <xdr:colOff>25400</xdr:colOff>
                    <xdr:row>0</xdr:row>
                    <xdr:rowOff>38100</xdr:rowOff>
                  </from>
                  <to>
                    <xdr:col>1</xdr:col>
                    <xdr:colOff>1257300</xdr:colOff>
                    <xdr:row>0</xdr:row>
                    <xdr:rowOff>215900</xdr:rowOff>
                  </to>
                </anchor>
              </controlPr>
            </control>
          </mc:Choice>
        </mc:AlternateContent>
        <mc:AlternateContent xmlns:mc="http://schemas.openxmlformats.org/markup-compatibility/2006">
          <mc:Choice Requires="x14">
            <control shapeId="13316" r:id="rId6" name="Knapp2">
              <controlPr defaultSize="0" print="0" autoFill="0" autoLine="0" autoPict="0" macro="[0]!Ikke_vis_tomme_konti">
                <anchor moveWithCells="1">
                  <from>
                    <xdr:col>1</xdr:col>
                    <xdr:colOff>1320800</xdr:colOff>
                    <xdr:row>0</xdr:row>
                    <xdr:rowOff>25400</xdr:rowOff>
                  </from>
                  <to>
                    <xdr:col>2</xdr:col>
                    <xdr:colOff>584200</xdr:colOff>
                    <xdr:row>1</xdr:row>
                    <xdr:rowOff>215900</xdr:rowOff>
                  </to>
                </anchor>
              </controlPr>
            </control>
          </mc:Choice>
        </mc:AlternateContent>
        <mc:AlternateContent xmlns:mc="http://schemas.openxmlformats.org/markup-compatibility/2006">
          <mc:Choice Requires="x14">
            <control shapeId="13317" r:id="rId7" name="Knapp3">
              <controlPr defaultSize="0" print="0" autoFill="0" autoLine="0" autoPict="0" macro="[0]!Vis_utskriftsboksEstimat" altText="Utskrift av_x000a_viste konti">
                <anchor moveWithCells="1">
                  <from>
                    <xdr:col>2</xdr:col>
                    <xdr:colOff>609600</xdr:colOff>
                    <xdr:row>0</xdr:row>
                    <xdr:rowOff>25400</xdr:rowOff>
                  </from>
                  <to>
                    <xdr:col>3</xdr:col>
                    <xdr:colOff>152400</xdr:colOff>
                    <xdr:row>1</xdr:row>
                    <xdr:rowOff>215900</xdr:rowOff>
                  </to>
                </anchor>
              </controlPr>
            </control>
          </mc:Choice>
        </mc:AlternateContent>
        <mc:AlternateContent xmlns:mc="http://schemas.openxmlformats.org/markup-compatibility/2006">
          <mc:Choice Requires="x14">
            <control shapeId="13318" r:id="rId8" name="Drop Down 6">
              <controlPr defaultSize="0" autoFill="0" autoLine="0" autoPict="0" macro="[0]!Velg_gruppe_for_utskrift">
                <anchor moveWithCells="1">
                  <from>
                    <xdr:col>3</xdr:col>
                    <xdr:colOff>177800</xdr:colOff>
                    <xdr:row>1</xdr:row>
                    <xdr:rowOff>0</xdr:rowOff>
                  </from>
                  <to>
                    <xdr:col>6</xdr:col>
                    <xdr:colOff>520700</xdr:colOff>
                    <xdr:row>1</xdr:row>
                    <xdr:rowOff>203200</xdr:rowOff>
                  </to>
                </anchor>
              </controlPr>
            </control>
          </mc:Choice>
        </mc:AlternateContent>
        <mc:AlternateContent xmlns:mc="http://schemas.openxmlformats.org/markup-compatibility/2006">
          <mc:Choice Requires="x14">
            <control shapeId="13319" r:id="rId9" name="Knapp4">
              <controlPr defaultSize="0" print="0" autoFill="0" autoLine="0" autoPict="0" macro="[0]!Utskrift_valgt_gruppe">
                <anchor moveWithCells="1">
                  <from>
                    <xdr:col>3</xdr:col>
                    <xdr:colOff>177800</xdr:colOff>
                    <xdr:row>0</xdr:row>
                    <xdr:rowOff>25400</xdr:rowOff>
                  </from>
                  <to>
                    <xdr:col>6</xdr:col>
                    <xdr:colOff>508000</xdr:colOff>
                    <xdr:row>0</xdr:row>
                    <xdr:rowOff>215900</xdr:rowOff>
                  </to>
                </anchor>
              </controlPr>
            </control>
          </mc:Choice>
        </mc:AlternateContent>
        <mc:AlternateContent xmlns:mc="http://schemas.openxmlformats.org/markup-compatibility/2006">
          <mc:Choice Requires="x14">
            <control shapeId="13320" r:id="rId10" name="Knapp6">
              <controlPr defaultSize="0" print="0" autoFill="0" autoLine="0" autoPict="0" macro="[0]!Skjul_MVA">
                <anchor>
                  <from>
                    <xdr:col>9</xdr:col>
                    <xdr:colOff>63500</xdr:colOff>
                    <xdr:row>0</xdr:row>
                    <xdr:rowOff>38100</xdr:rowOff>
                  </from>
                  <to>
                    <xdr:col>11</xdr:col>
                    <xdr:colOff>495300</xdr:colOff>
                    <xdr:row>1</xdr:row>
                    <xdr:rowOff>215900</xdr:rowOff>
                  </to>
                </anchor>
              </controlPr>
            </control>
          </mc:Choice>
        </mc:AlternateContent>
        <mc:AlternateContent xmlns:mc="http://schemas.openxmlformats.org/markup-compatibility/2006">
          <mc:Choice Requires="x14">
            <control shapeId="13323" r:id="rId11" name="Knapp7">
              <controlPr defaultSize="0" print="0" autoFill="0" autoLine="0" autoPict="0" macro="[0]!SpesReiser">
                <anchor moveWithCells="1" sizeWithCells="1">
                  <from>
                    <xdr:col>2</xdr:col>
                    <xdr:colOff>1054100</xdr:colOff>
                    <xdr:row>649</xdr:row>
                    <xdr:rowOff>12700</xdr:rowOff>
                  </from>
                  <to>
                    <xdr:col>2</xdr:col>
                    <xdr:colOff>1244600</xdr:colOff>
                    <xdr:row>650</xdr:row>
                    <xdr:rowOff>0</xdr:rowOff>
                  </to>
                </anchor>
              </controlPr>
            </control>
          </mc:Choice>
        </mc:AlternateContent>
        <mc:AlternateContent xmlns:mc="http://schemas.openxmlformats.org/markup-compatibility/2006">
          <mc:Choice Requires="x14">
            <control shapeId="13324" r:id="rId12" name="Knapp8">
              <controlPr defaultSize="0" print="0" autoFill="0" autoLine="0" autoPict="0" macro="[0]!SpesHotell">
                <anchor moveWithCells="1" sizeWithCells="1">
                  <from>
                    <xdr:col>2</xdr:col>
                    <xdr:colOff>1054100</xdr:colOff>
                    <xdr:row>650</xdr:row>
                    <xdr:rowOff>12700</xdr:rowOff>
                  </from>
                  <to>
                    <xdr:col>2</xdr:col>
                    <xdr:colOff>1244600</xdr:colOff>
                    <xdr:row>651</xdr:row>
                    <xdr:rowOff>0</xdr:rowOff>
                  </to>
                </anchor>
              </controlPr>
            </control>
          </mc:Choice>
        </mc:AlternateContent>
        <mc:AlternateContent xmlns:mc="http://schemas.openxmlformats.org/markup-compatibility/2006">
          <mc:Choice Requires="x14">
            <control shapeId="13325" r:id="rId13" name="Knapp9">
              <controlPr defaultSize="0" print="0" autoFill="0" autoLine="0" autoPict="0" macro="[0]!SpesDiett">
                <anchor moveWithCells="1" sizeWithCells="1">
                  <from>
                    <xdr:col>2</xdr:col>
                    <xdr:colOff>1054100</xdr:colOff>
                    <xdr:row>651</xdr:row>
                    <xdr:rowOff>12700</xdr:rowOff>
                  </from>
                  <to>
                    <xdr:col>2</xdr:col>
                    <xdr:colOff>1244600</xdr:colOff>
                    <xdr:row>652</xdr:row>
                    <xdr:rowOff>0</xdr:rowOff>
                  </to>
                </anchor>
              </controlPr>
            </control>
          </mc:Choice>
        </mc:AlternateContent>
        <mc:AlternateContent xmlns:mc="http://schemas.openxmlformats.org/markup-compatibility/2006">
          <mc:Choice Requires="x14">
            <control shapeId="13326" r:id="rId14" name="Knapp10">
              <controlPr defaultSize="0" print="0" autoFill="0" autoLine="0" autoPict="0" macro="[0]!SpesBiler">
                <anchor moveWithCells="1" sizeWithCells="1">
                  <from>
                    <xdr:col>2</xdr:col>
                    <xdr:colOff>1054100</xdr:colOff>
                    <xdr:row>652</xdr:row>
                    <xdr:rowOff>12700</xdr:rowOff>
                  </from>
                  <to>
                    <xdr:col>2</xdr:col>
                    <xdr:colOff>1244600</xdr:colOff>
                    <xdr:row>653</xdr:row>
                    <xdr:rowOff>0</xdr:rowOff>
                  </to>
                </anchor>
              </controlPr>
            </control>
          </mc:Choice>
        </mc:AlternateContent>
        <mc:AlternateContent xmlns:mc="http://schemas.openxmlformats.org/markup-compatibility/2006">
          <mc:Choice Requires="x14">
            <control shapeId="13327" r:id="rId15" name="Knapp11">
              <controlPr defaultSize="0" print="0" autoFill="0" autoLine="0" autoPict="0" macro="[0]!SpesTaxi">
                <anchor moveWithCells="1" sizeWithCells="1">
                  <from>
                    <xdr:col>2</xdr:col>
                    <xdr:colOff>1054100</xdr:colOff>
                    <xdr:row>660</xdr:row>
                    <xdr:rowOff>12700</xdr:rowOff>
                  </from>
                  <to>
                    <xdr:col>2</xdr:col>
                    <xdr:colOff>1244600</xdr:colOff>
                    <xdr:row>661</xdr:row>
                    <xdr:rowOff>0</xdr:rowOff>
                  </to>
                </anchor>
              </controlPr>
            </control>
          </mc:Choice>
        </mc:AlternateContent>
        <mc:AlternateContent xmlns:mc="http://schemas.openxmlformats.org/markup-compatibility/2006">
          <mc:Choice Requires="x14">
            <control shapeId="13328" r:id="rId16" name="Button 16">
              <controlPr defaultSize="0" print="0" autoFill="0" autoLine="0" autoPict="0" macro="[0]!SpesFrakt">
                <anchor moveWithCells="1" sizeWithCells="1">
                  <from>
                    <xdr:col>2</xdr:col>
                    <xdr:colOff>1054100</xdr:colOff>
                    <xdr:row>662</xdr:row>
                    <xdr:rowOff>12700</xdr:rowOff>
                  </from>
                  <to>
                    <xdr:col>2</xdr:col>
                    <xdr:colOff>1244600</xdr:colOff>
                    <xdr:row>663</xdr:row>
                    <xdr:rowOff>0</xdr:rowOff>
                  </to>
                </anchor>
              </controlPr>
            </control>
          </mc:Choice>
        </mc:AlternateContent>
        <mc:AlternateContent xmlns:mc="http://schemas.openxmlformats.org/markup-compatibility/2006">
          <mc:Choice Requires="x14">
            <control shapeId="13329" r:id="rId17" name="Button 17">
              <controlPr defaultSize="0" print="0" autoFill="0" autoLine="0" autoPict="0" macro="[0]!SpesReiserEst">
                <anchor moveWithCells="1" sizeWithCells="1">
                  <from>
                    <xdr:col>2</xdr:col>
                    <xdr:colOff>1054100</xdr:colOff>
                    <xdr:row>649</xdr:row>
                    <xdr:rowOff>12700</xdr:rowOff>
                  </from>
                  <to>
                    <xdr:col>2</xdr:col>
                    <xdr:colOff>1244600</xdr:colOff>
                    <xdr:row>650</xdr:row>
                    <xdr:rowOff>0</xdr:rowOff>
                  </to>
                </anchor>
              </controlPr>
            </control>
          </mc:Choice>
        </mc:AlternateContent>
        <mc:AlternateContent xmlns:mc="http://schemas.openxmlformats.org/markup-compatibility/2006">
          <mc:Choice Requires="x14">
            <control shapeId="13330" r:id="rId18" name="Button 18">
              <controlPr defaultSize="0" print="0" autoFill="0" autoLine="0" autoPict="0" macro="[0]!SpesHotellEst">
                <anchor moveWithCells="1" sizeWithCells="1">
                  <from>
                    <xdr:col>2</xdr:col>
                    <xdr:colOff>1054100</xdr:colOff>
                    <xdr:row>650</xdr:row>
                    <xdr:rowOff>12700</xdr:rowOff>
                  </from>
                  <to>
                    <xdr:col>2</xdr:col>
                    <xdr:colOff>1244600</xdr:colOff>
                    <xdr:row>651</xdr:row>
                    <xdr:rowOff>0</xdr:rowOff>
                  </to>
                </anchor>
              </controlPr>
            </control>
          </mc:Choice>
        </mc:AlternateContent>
        <mc:AlternateContent xmlns:mc="http://schemas.openxmlformats.org/markup-compatibility/2006">
          <mc:Choice Requires="x14">
            <control shapeId="13331" r:id="rId19" name="Button 19">
              <controlPr defaultSize="0" print="0" autoFill="0" autoLine="0" autoPict="0" macro="[0]!SpesDiettEst">
                <anchor moveWithCells="1" sizeWithCells="1">
                  <from>
                    <xdr:col>2</xdr:col>
                    <xdr:colOff>1054100</xdr:colOff>
                    <xdr:row>651</xdr:row>
                    <xdr:rowOff>12700</xdr:rowOff>
                  </from>
                  <to>
                    <xdr:col>2</xdr:col>
                    <xdr:colOff>1244600</xdr:colOff>
                    <xdr:row>652</xdr:row>
                    <xdr:rowOff>0</xdr:rowOff>
                  </to>
                </anchor>
              </controlPr>
            </control>
          </mc:Choice>
        </mc:AlternateContent>
        <mc:AlternateContent xmlns:mc="http://schemas.openxmlformats.org/markup-compatibility/2006">
          <mc:Choice Requires="x14">
            <control shapeId="13332" r:id="rId20" name="Button 20">
              <controlPr defaultSize="0" print="0" autoFill="0" autoLine="0" autoPict="0" macro="[0]!SpesBilerEst">
                <anchor moveWithCells="1" sizeWithCells="1">
                  <from>
                    <xdr:col>2</xdr:col>
                    <xdr:colOff>1054100</xdr:colOff>
                    <xdr:row>652</xdr:row>
                    <xdr:rowOff>12700</xdr:rowOff>
                  </from>
                  <to>
                    <xdr:col>2</xdr:col>
                    <xdr:colOff>1244600</xdr:colOff>
                    <xdr:row>653</xdr:row>
                    <xdr:rowOff>0</xdr:rowOff>
                  </to>
                </anchor>
              </controlPr>
            </control>
          </mc:Choice>
        </mc:AlternateContent>
        <mc:AlternateContent xmlns:mc="http://schemas.openxmlformats.org/markup-compatibility/2006">
          <mc:Choice Requires="x14">
            <control shapeId="13333" r:id="rId21" name="Button 21">
              <controlPr defaultSize="0" print="0" autoFill="0" autoLine="0" autoPict="0" macro="[0]!SpesTaxiEst">
                <anchor moveWithCells="1" sizeWithCells="1">
                  <from>
                    <xdr:col>2</xdr:col>
                    <xdr:colOff>1054100</xdr:colOff>
                    <xdr:row>660</xdr:row>
                    <xdr:rowOff>12700</xdr:rowOff>
                  </from>
                  <to>
                    <xdr:col>2</xdr:col>
                    <xdr:colOff>1244600</xdr:colOff>
                    <xdr:row>661</xdr:row>
                    <xdr:rowOff>0</xdr:rowOff>
                  </to>
                </anchor>
              </controlPr>
            </control>
          </mc:Choice>
        </mc:AlternateContent>
        <mc:AlternateContent xmlns:mc="http://schemas.openxmlformats.org/markup-compatibility/2006">
          <mc:Choice Requires="x14">
            <control shapeId="13334" r:id="rId22" name="Button 22">
              <controlPr defaultSize="0" print="0" autoFill="0" autoLine="0" autoPict="0" macro="[0]!SpesFraktEst">
                <anchor moveWithCells="1" sizeWithCells="1">
                  <from>
                    <xdr:col>2</xdr:col>
                    <xdr:colOff>1054100</xdr:colOff>
                    <xdr:row>662</xdr:row>
                    <xdr:rowOff>12700</xdr:rowOff>
                  </from>
                  <to>
                    <xdr:col>2</xdr:col>
                    <xdr:colOff>1244600</xdr:colOff>
                    <xdr:row>663</xdr:row>
                    <xdr:rowOff>0</xdr:rowOff>
                  </to>
                </anchor>
              </controlPr>
            </control>
          </mc:Choice>
        </mc:AlternateContent>
        <mc:AlternateContent xmlns:mc="http://schemas.openxmlformats.org/markup-compatibility/2006">
          <mc:Choice Requires="x14">
            <control shapeId="18445" r:id="rId23" name="Button 1037">
              <controlPr defaultSize="0" print="0" autoFill="0" autoLine="0" autoPict="0" macro="[0]!SpesReiser">
                <anchor moveWithCells="1" sizeWithCells="1">
                  <from>
                    <xdr:col>1</xdr:col>
                    <xdr:colOff>0</xdr:colOff>
                    <xdr:row>1029</xdr:row>
                    <xdr:rowOff>12700</xdr:rowOff>
                  </from>
                  <to>
                    <xdr:col>1</xdr:col>
                    <xdr:colOff>0</xdr:colOff>
                    <xdr:row>1030</xdr:row>
                    <xdr:rowOff>0</xdr:rowOff>
                  </to>
                </anchor>
              </controlPr>
            </control>
          </mc:Choice>
        </mc:AlternateContent>
        <mc:AlternateContent xmlns:mc="http://schemas.openxmlformats.org/markup-compatibility/2006">
          <mc:Choice Requires="x14">
            <control shapeId="18446" r:id="rId24" name="Button 1038">
              <controlPr defaultSize="0" print="0" autoFill="0" autoLine="0" autoPict="0" macro="[0]!SpesHotell">
                <anchor moveWithCells="1" sizeWithCells="1">
                  <from>
                    <xdr:col>1</xdr:col>
                    <xdr:colOff>0</xdr:colOff>
                    <xdr:row>1030</xdr:row>
                    <xdr:rowOff>12700</xdr:rowOff>
                  </from>
                  <to>
                    <xdr:col>1</xdr:col>
                    <xdr:colOff>0</xdr:colOff>
                    <xdr:row>1031</xdr:row>
                    <xdr:rowOff>0</xdr:rowOff>
                  </to>
                </anchor>
              </controlPr>
            </control>
          </mc:Choice>
        </mc:AlternateContent>
        <mc:AlternateContent xmlns:mc="http://schemas.openxmlformats.org/markup-compatibility/2006">
          <mc:Choice Requires="x14">
            <control shapeId="18447" r:id="rId25" name="Button 1039">
              <controlPr defaultSize="0" print="0" autoFill="0" autoLine="0" autoPict="0" macro="[0]!SpesDiett">
                <anchor moveWithCells="1" sizeWithCells="1">
                  <from>
                    <xdr:col>1</xdr:col>
                    <xdr:colOff>0</xdr:colOff>
                    <xdr:row>1031</xdr:row>
                    <xdr:rowOff>12700</xdr:rowOff>
                  </from>
                  <to>
                    <xdr:col>1</xdr:col>
                    <xdr:colOff>0</xdr:colOff>
                    <xdr:row>1032</xdr:row>
                    <xdr:rowOff>0</xdr:rowOff>
                  </to>
                </anchor>
              </controlPr>
            </control>
          </mc:Choice>
        </mc:AlternateContent>
        <mc:AlternateContent xmlns:mc="http://schemas.openxmlformats.org/markup-compatibility/2006">
          <mc:Choice Requires="x14">
            <control shapeId="18448" r:id="rId26" name="Button 1040">
              <controlPr defaultSize="0" print="0" autoFill="0" autoLine="0" autoPict="0" macro="[0]!SpesBiler">
                <anchor moveWithCells="1" sizeWithCells="1">
                  <from>
                    <xdr:col>1</xdr:col>
                    <xdr:colOff>0</xdr:colOff>
                    <xdr:row>1032</xdr:row>
                    <xdr:rowOff>12700</xdr:rowOff>
                  </from>
                  <to>
                    <xdr:col>1</xdr:col>
                    <xdr:colOff>0</xdr:colOff>
                    <xdr:row>1033</xdr:row>
                    <xdr:rowOff>0</xdr:rowOff>
                  </to>
                </anchor>
              </controlPr>
            </control>
          </mc:Choice>
        </mc:AlternateContent>
        <mc:AlternateContent xmlns:mc="http://schemas.openxmlformats.org/markup-compatibility/2006">
          <mc:Choice Requires="x14">
            <control shapeId="18449" r:id="rId27" name="Button 1041">
              <controlPr defaultSize="0" print="0" autoFill="0" autoLine="0" autoPict="0">
                <anchor moveWithCells="1">
                  <from>
                    <xdr:col>15</xdr:col>
                    <xdr:colOff>25400</xdr:colOff>
                    <xdr:row>0</xdr:row>
                    <xdr:rowOff>25400</xdr:rowOff>
                  </from>
                  <to>
                    <xdr:col>15</xdr:col>
                    <xdr:colOff>698500</xdr:colOff>
                    <xdr:row>0</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13</vt:i4>
      </vt:variant>
      <vt:variant>
        <vt:lpstr>Navngitte områder</vt:lpstr>
      </vt:variant>
      <vt:variant>
        <vt:i4>313</vt:i4>
      </vt:variant>
    </vt:vector>
  </HeadingPairs>
  <TitlesOfParts>
    <vt:vector size="326" baseType="lpstr">
      <vt:lpstr>READ THIS!</vt:lpstr>
      <vt:lpstr>ABOUT OVERTIME</vt:lpstr>
      <vt:lpstr>FRONT PAGE</vt:lpstr>
      <vt:lpstr>ASSUMPTIONS</vt:lpstr>
      <vt:lpstr>SUMMARY</vt:lpstr>
      <vt:lpstr>CALCULATION</vt:lpstr>
      <vt:lpstr>SPECIFICATIONS</vt:lpstr>
      <vt:lpstr>SUMMARY OF ESTIMATES</vt:lpstr>
      <vt:lpstr>ESTIMATE</vt:lpstr>
      <vt:lpstr>ESTIMATE SPEC.</vt:lpstr>
      <vt:lpstr>REPORT</vt:lpstr>
      <vt:lpstr>REC. COSTS</vt:lpstr>
      <vt:lpstr>LISTE</vt:lpstr>
      <vt:lpstr>ESTIMATE!Administrasjon</vt:lpstr>
      <vt:lpstr>Administrasjon</vt:lpstr>
      <vt:lpstr>Bokf10</vt:lpstr>
      <vt:lpstr>Bokf11</vt:lpstr>
      <vt:lpstr>Bokf21</vt:lpstr>
      <vt:lpstr>Bokf31</vt:lpstr>
      <vt:lpstr>Bokf32</vt:lpstr>
      <vt:lpstr>Bokf33</vt:lpstr>
      <vt:lpstr>Bokf34</vt:lpstr>
      <vt:lpstr>Bokf35</vt:lpstr>
      <vt:lpstr>Bokf36</vt:lpstr>
      <vt:lpstr>Bokf37</vt:lpstr>
      <vt:lpstr>Bokf38</vt:lpstr>
      <vt:lpstr>Bokf39</vt:lpstr>
      <vt:lpstr>Bokf40</vt:lpstr>
      <vt:lpstr>Bokf41</vt:lpstr>
      <vt:lpstr>Bokf42</vt:lpstr>
      <vt:lpstr>Bokf44</vt:lpstr>
      <vt:lpstr>Bokf51</vt:lpstr>
      <vt:lpstr>Bokf52</vt:lpstr>
      <vt:lpstr>Bokf53</vt:lpstr>
      <vt:lpstr>Bokf54</vt:lpstr>
      <vt:lpstr>Bokf55</vt:lpstr>
      <vt:lpstr>Bokf56</vt:lpstr>
      <vt:lpstr>Bokf61</vt:lpstr>
      <vt:lpstr>Bokf62</vt:lpstr>
      <vt:lpstr>DEK</vt:lpstr>
      <vt:lpstr>ESTIMATE!Dekor</vt:lpstr>
      <vt:lpstr>Dekor</vt:lpstr>
      <vt:lpstr>ESTIMATE!Digitale_effekter</vt:lpstr>
      <vt:lpstr>Digitale_effekter</vt:lpstr>
      <vt:lpstr>EURO</vt:lpstr>
      <vt:lpstr>FMVA</vt:lpstr>
      <vt:lpstr>FMVAE</vt:lpstr>
      <vt:lpstr>ESTIMATE!Forarbeid</vt:lpstr>
      <vt:lpstr>Forarbeid</vt:lpstr>
      <vt:lpstr>ESTIMATE!Foto</vt:lpstr>
      <vt:lpstr>Foto</vt:lpstr>
      <vt:lpstr>GBP</vt:lpstr>
      <vt:lpstr>ESTIMATE!Grip</vt:lpstr>
      <vt:lpstr>Grip</vt:lpstr>
      <vt:lpstr>ESTIMATE!Klipp</vt:lpstr>
      <vt:lpstr>Klipp</vt:lpstr>
      <vt:lpstr>Kopi</vt:lpstr>
      <vt:lpstr>ESTIMATE!Kostyme</vt:lpstr>
      <vt:lpstr>Kostyme</vt:lpstr>
      <vt:lpstr>ESTIMATE!Laboratorium</vt:lpstr>
      <vt:lpstr>Laboratorium</vt:lpstr>
      <vt:lpstr>LavMVAsats</vt:lpstr>
      <vt:lpstr>Lengde</vt:lpstr>
      <vt:lpstr>likvid</vt:lpstr>
      <vt:lpstr>Loc</vt:lpstr>
      <vt:lpstr>ESTIMATE!Lydetterarbeid</vt:lpstr>
      <vt:lpstr>Lydetterarbeid</vt:lpstr>
      <vt:lpstr>ESTIMATE!Lys</vt:lpstr>
      <vt:lpstr>Lys</vt:lpstr>
      <vt:lpstr>ESTIMATE!Manuskriptutvikling</vt:lpstr>
      <vt:lpstr>Manuskriptutvikling</vt:lpstr>
      <vt:lpstr>ESTIMATE!Me</vt:lpstr>
      <vt:lpstr>'REC. COSTS'!Me</vt:lpstr>
      <vt:lpstr>Me</vt:lpstr>
      <vt:lpstr>ESTIMATE!Musikk</vt:lpstr>
      <vt:lpstr>Musikk</vt:lpstr>
      <vt:lpstr>mva</vt:lpstr>
      <vt:lpstr>CALCULATION!Mva_10</vt:lpstr>
      <vt:lpstr>ESTIMATE!Mva_10</vt:lpstr>
      <vt:lpstr>Mva_10</vt:lpstr>
      <vt:lpstr>CALCULATION!Mva_11</vt:lpstr>
      <vt:lpstr>ESTIMATE!Mva_11</vt:lpstr>
      <vt:lpstr>Mva_11</vt:lpstr>
      <vt:lpstr>CALCULATION!Mva_21</vt:lpstr>
      <vt:lpstr>ESTIMATE!Mva_21</vt:lpstr>
      <vt:lpstr>Mva_21</vt:lpstr>
      <vt:lpstr>CALCULATION!Mva_31</vt:lpstr>
      <vt:lpstr>ESTIMATE!Mva_31</vt:lpstr>
      <vt:lpstr>Mva_31</vt:lpstr>
      <vt:lpstr>CALCULATION!Mva_32</vt:lpstr>
      <vt:lpstr>ESTIMATE!Mva_32</vt:lpstr>
      <vt:lpstr>Mva_32</vt:lpstr>
      <vt:lpstr>CALCULATION!Mva_33</vt:lpstr>
      <vt:lpstr>ESTIMATE!Mva_33</vt:lpstr>
      <vt:lpstr>Mva_33</vt:lpstr>
      <vt:lpstr>CALCULATION!Mva_34</vt:lpstr>
      <vt:lpstr>ESTIMATE!Mva_34</vt:lpstr>
      <vt:lpstr>Mva_34</vt:lpstr>
      <vt:lpstr>CALCULATION!Mva_35</vt:lpstr>
      <vt:lpstr>ESTIMATE!Mva_35</vt:lpstr>
      <vt:lpstr>Mva_35</vt:lpstr>
      <vt:lpstr>CALCULATION!Mva_36</vt:lpstr>
      <vt:lpstr>ESTIMATE!Mva_36</vt:lpstr>
      <vt:lpstr>Mva_36</vt:lpstr>
      <vt:lpstr>CALCULATION!Mva_37</vt:lpstr>
      <vt:lpstr>ESTIMATE!Mva_37</vt:lpstr>
      <vt:lpstr>Mva_37</vt:lpstr>
      <vt:lpstr>CALCULATION!Mva_38</vt:lpstr>
      <vt:lpstr>ESTIMATE!Mva_38</vt:lpstr>
      <vt:lpstr>Mva_38</vt:lpstr>
      <vt:lpstr>CALCULATION!Mva_39</vt:lpstr>
      <vt:lpstr>ESTIMATE!Mva_39</vt:lpstr>
      <vt:lpstr>Mva_39</vt:lpstr>
      <vt:lpstr>CALCULATION!Mva_40</vt:lpstr>
      <vt:lpstr>ESTIMATE!Mva_40</vt:lpstr>
      <vt:lpstr>Mva_40</vt:lpstr>
      <vt:lpstr>CALCULATION!Mva_41</vt:lpstr>
      <vt:lpstr>ESTIMATE!Mva_41</vt:lpstr>
      <vt:lpstr>Mva_41</vt:lpstr>
      <vt:lpstr>CALCULATION!Mva_42</vt:lpstr>
      <vt:lpstr>ESTIMATE!Mva_42</vt:lpstr>
      <vt:lpstr>Mva_42</vt:lpstr>
      <vt:lpstr>CALCULATION!Mva_44</vt:lpstr>
      <vt:lpstr>ESTIMATE!Mva_44</vt:lpstr>
      <vt:lpstr>Mva_44</vt:lpstr>
      <vt:lpstr>CALCULATION!Mva_51</vt:lpstr>
      <vt:lpstr>ESTIMATE!Mva_51</vt:lpstr>
      <vt:lpstr>Mva_51</vt:lpstr>
      <vt:lpstr>CALCULATION!Mva_52</vt:lpstr>
      <vt:lpstr>ESTIMATE!Mva_52</vt:lpstr>
      <vt:lpstr>Mva_52</vt:lpstr>
      <vt:lpstr>CALCULATION!Mva_53</vt:lpstr>
      <vt:lpstr>ESTIMATE!Mva_53</vt:lpstr>
      <vt:lpstr>Mva_53</vt:lpstr>
      <vt:lpstr>CALCULATION!Mva_54</vt:lpstr>
      <vt:lpstr>ESTIMATE!Mva_54</vt:lpstr>
      <vt:lpstr>Mva_54</vt:lpstr>
      <vt:lpstr>CALCULATION!Mva_55</vt:lpstr>
      <vt:lpstr>ESTIMATE!Mva_55</vt:lpstr>
      <vt:lpstr>Mva_55</vt:lpstr>
      <vt:lpstr>CALCULATION!Mva_56</vt:lpstr>
      <vt:lpstr>ESTIMATE!Mva_56</vt:lpstr>
      <vt:lpstr>Mva_56</vt:lpstr>
      <vt:lpstr>CALCULATION!Mva_61</vt:lpstr>
      <vt:lpstr>ESTIMATE!Mva_61</vt:lpstr>
      <vt:lpstr>Mva_61</vt:lpstr>
      <vt:lpstr>mvalav</vt:lpstr>
      <vt:lpstr>MVAsats</vt:lpstr>
      <vt:lpstr>nofor</vt:lpstr>
      <vt:lpstr>nokalk</vt:lpstr>
      <vt:lpstr>nopre</vt:lpstr>
      <vt:lpstr>nosam</vt:lpstr>
      <vt:lpstr>CALCULATION!OMR_1</vt:lpstr>
      <vt:lpstr>OMR_1</vt:lpstr>
      <vt:lpstr>CALCULATION!OMR_10</vt:lpstr>
      <vt:lpstr>OMR_10</vt:lpstr>
      <vt:lpstr>CALCULATION!OMR_2</vt:lpstr>
      <vt:lpstr>OMR_2</vt:lpstr>
      <vt:lpstr>CALCULATION!OMR_3</vt:lpstr>
      <vt:lpstr>OMR_3</vt:lpstr>
      <vt:lpstr>CALCULATION!OMR_4</vt:lpstr>
      <vt:lpstr>OMR_4</vt:lpstr>
      <vt:lpstr>CALCULATION!OMR_5</vt:lpstr>
      <vt:lpstr>OMR_5</vt:lpstr>
      <vt:lpstr>CALCULATION!OMR_6</vt:lpstr>
      <vt:lpstr>OMR_6</vt:lpstr>
      <vt:lpstr>CALCULATION!OMR_7</vt:lpstr>
      <vt:lpstr>OMR_7</vt:lpstr>
      <vt:lpstr>CALCULATION!OMR_8</vt:lpstr>
      <vt:lpstr>OMR_8</vt:lpstr>
      <vt:lpstr>OMR_9</vt:lpstr>
      <vt:lpstr>Opptak</vt:lpstr>
      <vt:lpstr>ESTIMATE!Opptakslyd</vt:lpstr>
      <vt:lpstr>Opptakslyd</vt:lpstr>
      <vt:lpstr>ESTIMATE!Produksjon</vt:lpstr>
      <vt:lpstr>Produksjon</vt:lpstr>
      <vt:lpstr>ESTIMATE!Produksjonetterarbeid</vt:lpstr>
      <vt:lpstr>Produksjonetterarbeid</vt:lpstr>
      <vt:lpstr>ESTIMATE!Prosent</vt:lpstr>
      <vt:lpstr>Prosent</vt:lpstr>
      <vt:lpstr>ESTIMATE!Prosjektutvikling</vt:lpstr>
      <vt:lpstr>Prosjektutvikling</vt:lpstr>
      <vt:lpstr>rapp</vt:lpstr>
      <vt:lpstr>ESTIMATE!Regi</vt:lpstr>
      <vt:lpstr>Regi</vt:lpstr>
      <vt:lpstr>Reise</vt:lpstr>
      <vt:lpstr>ESTIMATE!Reiser_transport</vt:lpstr>
      <vt:lpstr>Reiser_transport</vt:lpstr>
      <vt:lpstr>Rekvisitt</vt:lpstr>
      <vt:lpstr>ESTIMATE!Rekvisitter</vt:lpstr>
      <vt:lpstr>Rekvisitter</vt:lpstr>
      <vt:lpstr>Råfilm</vt:lpstr>
      <vt:lpstr>ESTIMATE!Sa</vt:lpstr>
      <vt:lpstr>'REC. COSTS'!Sa</vt:lpstr>
      <vt:lpstr>Sa</vt:lpstr>
      <vt:lpstr>SEK</vt:lpstr>
      <vt:lpstr>ESTIMATE!Siste_celle</vt:lpstr>
      <vt:lpstr>Siste_celle</vt:lpstr>
      <vt:lpstr>skkalk</vt:lpstr>
      <vt:lpstr>sksam</vt:lpstr>
      <vt:lpstr>ESTIMATE!Skuespillere</vt:lpstr>
      <vt:lpstr>Skuespillere</vt:lpstr>
      <vt:lpstr>ESTIMATE!Sminke</vt:lpstr>
      <vt:lpstr>Sminke</vt:lpstr>
      <vt:lpstr>Sos</vt:lpstr>
      <vt:lpstr>ESTIMATE!Specialeffects</vt:lpstr>
      <vt:lpstr>Specialeffects</vt:lpstr>
      <vt:lpstr>ESTIMATE!Start</vt:lpstr>
      <vt:lpstr>Start</vt:lpstr>
      <vt:lpstr>ESTIMATE!Sum</vt:lpstr>
      <vt:lpstr>Sum</vt:lpstr>
      <vt:lpstr>Sum_10</vt:lpstr>
      <vt:lpstr>Sum_11</vt:lpstr>
      <vt:lpstr>Sum_21</vt:lpstr>
      <vt:lpstr>Sum_31</vt:lpstr>
      <vt:lpstr>Sum_32</vt:lpstr>
      <vt:lpstr>Sum_33</vt:lpstr>
      <vt:lpstr>Sum_34</vt:lpstr>
      <vt:lpstr>Sum_35</vt:lpstr>
      <vt:lpstr>Sum_36</vt:lpstr>
      <vt:lpstr>Sum_37</vt:lpstr>
      <vt:lpstr>Sum_38</vt:lpstr>
      <vt:lpstr>Sum_39</vt:lpstr>
      <vt:lpstr>Sum_40</vt:lpstr>
      <vt:lpstr>Sum_41</vt:lpstr>
      <vt:lpstr>Sum_42</vt:lpstr>
      <vt:lpstr>Sum_44</vt:lpstr>
      <vt:lpstr>Sum_51</vt:lpstr>
      <vt:lpstr>Sum_52</vt:lpstr>
      <vt:lpstr>Sum_53</vt:lpstr>
      <vt:lpstr>Sum_54</vt:lpstr>
      <vt:lpstr>Sum_55</vt:lpstr>
      <vt:lpstr>Sum_56</vt:lpstr>
      <vt:lpstr>Sum_61</vt:lpstr>
      <vt:lpstr>Sum_62</vt:lpstr>
      <vt:lpstr>SumSK10</vt:lpstr>
      <vt:lpstr>SumSK11</vt:lpstr>
      <vt:lpstr>SumSK21</vt:lpstr>
      <vt:lpstr>SumSK31</vt:lpstr>
      <vt:lpstr>SumSK32</vt:lpstr>
      <vt:lpstr>SumSK33</vt:lpstr>
      <vt:lpstr>SumSK34</vt:lpstr>
      <vt:lpstr>SumSK35</vt:lpstr>
      <vt:lpstr>SumSK36</vt:lpstr>
      <vt:lpstr>SumSK37</vt:lpstr>
      <vt:lpstr>SumSK38</vt:lpstr>
      <vt:lpstr>SumSK39</vt:lpstr>
      <vt:lpstr>SumSK40</vt:lpstr>
      <vt:lpstr>SumSK41</vt:lpstr>
      <vt:lpstr>SumSK42</vt:lpstr>
      <vt:lpstr>SumSK44</vt:lpstr>
      <vt:lpstr>SumSK51</vt:lpstr>
      <vt:lpstr>SumSK52</vt:lpstr>
      <vt:lpstr>SumSK53</vt:lpstr>
      <vt:lpstr>SumSK54</vt:lpstr>
      <vt:lpstr>SumSK55</vt:lpstr>
      <vt:lpstr>SumSK56</vt:lpstr>
      <vt:lpstr>SumSK61</vt:lpstr>
      <vt:lpstr>SumSK62</vt:lpstr>
      <vt:lpstr>TOTAL</vt:lpstr>
      <vt:lpstr>TOTALEST</vt:lpstr>
      <vt:lpstr>ESTIMATE!Uforutsette</vt:lpstr>
      <vt:lpstr>Uforutsette</vt:lpstr>
      <vt:lpstr>Uker</vt:lpstr>
      <vt:lpstr>USD</vt:lpstr>
      <vt:lpstr>ESTIMATE!Ut_10</vt:lpstr>
      <vt:lpstr>Ut_10</vt:lpstr>
      <vt:lpstr>ESTIMATE!Ut_11</vt:lpstr>
      <vt:lpstr>Ut_11</vt:lpstr>
      <vt:lpstr>ESTIMATE!Ut_21</vt:lpstr>
      <vt:lpstr>Ut_21</vt:lpstr>
      <vt:lpstr>ESTIMATE!Ut_31</vt:lpstr>
      <vt:lpstr>Ut_31</vt:lpstr>
      <vt:lpstr>ESTIMATE!Ut_32</vt:lpstr>
      <vt:lpstr>Ut_32</vt:lpstr>
      <vt:lpstr>ESTIMATE!Ut_33</vt:lpstr>
      <vt:lpstr>Ut_33</vt:lpstr>
      <vt:lpstr>ESTIMATE!Ut_34</vt:lpstr>
      <vt:lpstr>Ut_34</vt:lpstr>
      <vt:lpstr>ESTIMATE!Ut_35</vt:lpstr>
      <vt:lpstr>Ut_35</vt:lpstr>
      <vt:lpstr>ESTIMATE!Ut_36</vt:lpstr>
      <vt:lpstr>Ut_36</vt:lpstr>
      <vt:lpstr>ESTIMATE!Ut_37</vt:lpstr>
      <vt:lpstr>Ut_37</vt:lpstr>
      <vt:lpstr>ESTIMATE!Ut_38</vt:lpstr>
      <vt:lpstr>Ut_38</vt:lpstr>
      <vt:lpstr>ESTIMATE!Ut_39</vt:lpstr>
      <vt:lpstr>Ut_39</vt:lpstr>
      <vt:lpstr>ESTIMATE!Ut_40</vt:lpstr>
      <vt:lpstr>Ut_40</vt:lpstr>
      <vt:lpstr>ESTIMATE!Ut_41</vt:lpstr>
      <vt:lpstr>Ut_41</vt:lpstr>
      <vt:lpstr>ESTIMATE!Ut_42</vt:lpstr>
      <vt:lpstr>Ut_42</vt:lpstr>
      <vt:lpstr>ESTIMATE!Ut_44</vt:lpstr>
      <vt:lpstr>Ut_44</vt:lpstr>
      <vt:lpstr>ESTIMATE!Ut_51</vt:lpstr>
      <vt:lpstr>Ut_51</vt:lpstr>
      <vt:lpstr>ESTIMATE!Ut_52</vt:lpstr>
      <vt:lpstr>Ut_52</vt:lpstr>
      <vt:lpstr>ESTIMATE!Ut_53</vt:lpstr>
      <vt:lpstr>Ut_53</vt:lpstr>
      <vt:lpstr>ESTIMATE!Ut_54</vt:lpstr>
      <vt:lpstr>Ut_54</vt:lpstr>
      <vt:lpstr>ESTIMATE!Ut_55</vt:lpstr>
      <vt:lpstr>Ut_55</vt:lpstr>
      <vt:lpstr>ESTIMATE!Ut_56</vt:lpstr>
      <vt:lpstr>Ut_56</vt:lpstr>
      <vt:lpstr>ESTIMATE!Ut_61</vt:lpstr>
      <vt:lpstr>Ut_61</vt:lpstr>
      <vt:lpstr>ESTIMATE!Ut_62</vt:lpstr>
      <vt:lpstr>Ut_62</vt:lpstr>
      <vt:lpstr>ASSUMPTIONS!Utskriftsområde</vt:lpstr>
      <vt:lpstr>CALCULATION!Utskriftsområde</vt:lpstr>
      <vt:lpstr>ESTIMATE!Utskriftsområde</vt:lpstr>
      <vt:lpstr>'ESTIMATE SPEC.'!Utskriftsområde</vt:lpstr>
      <vt:lpstr>'FRONT PAGE'!Utskriftsområde</vt:lpstr>
      <vt:lpstr>'READ THIS!'!Utskriftsområde</vt:lpstr>
      <vt:lpstr>'REC. COSTS'!Utskriftsområde</vt:lpstr>
      <vt:lpstr>REPORT!Utskriftsområde</vt:lpstr>
      <vt:lpstr>SPECIFICATIONS!Utskriftsområde</vt:lpstr>
      <vt:lpstr>SUMMARY!Utskriftsområde</vt:lpstr>
      <vt:lpstr>'SUMMARY OF ESTIMATES'!Utskriftsområde</vt:lpstr>
      <vt:lpstr>ESTIMATE!X</vt:lpstr>
      <vt:lpstr>X</vt:lpstr>
    </vt:vector>
  </TitlesOfParts>
  <Company>Norsk Filmfond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Kalkyleskjema med kostnadsoppfølging</dc:title>
  <dc:creator>Odd Ween</dc:creator>
  <cp:lastModifiedBy>Jenna Rasmus</cp:lastModifiedBy>
  <cp:lastPrinted>2012-01-10T12:10:38Z</cp:lastPrinted>
  <dcterms:created xsi:type="dcterms:W3CDTF">1999-03-30T19:47:29Z</dcterms:created>
  <dcterms:modified xsi:type="dcterms:W3CDTF">2024-06-14T12:10:49Z</dcterms:modified>
</cp:coreProperties>
</file>